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231"/>
  <workbookPr/>
  <mc:AlternateContent xmlns:mc="http://schemas.openxmlformats.org/markup-compatibility/2006">
    <mc:Choice Requires="x15">
      <x15ac:absPath xmlns:x15ac="http://schemas.microsoft.com/office/spreadsheetml/2010/11/ac" url="C:\CBC ANO 2024\rdc participação\DOCUMENTOS RDC 052023 CBMDF\PROPOSTA\"/>
    </mc:Choice>
  </mc:AlternateContent>
  <xr:revisionPtr revIDLastSave="0" documentId="8_{7DC04389-75D6-431E-8A2D-0CA5B831E9A4}" xr6:coauthVersionLast="45" xr6:coauthVersionMax="45" xr10:uidLastSave="{00000000-0000-0000-0000-000000000000}"/>
  <bookViews>
    <workbookView xWindow="-120" yWindow="-120" windowWidth="29040" windowHeight="15990" activeTab="6" xr2:uid="{00000000-000D-0000-FFFF-FFFF00000000}"/>
  </bookViews>
  <sheets>
    <sheet name="CAPA" sheetId="5" r:id="rId1"/>
    <sheet name="BDI" sheetId="3" r:id="rId2"/>
    <sheet name="ENCARGOS SOCIAIS" sheetId="6" r:id="rId3"/>
    <sheet name="RESUMO" sheetId="4" r:id="rId4"/>
    <sheet name="PLANILHA OBRA" sheetId="1" r:id="rId5"/>
    <sheet name="PLANILHA EQUIPAMENTOS" sheetId="2" r:id="rId6"/>
    <sheet name="DESPESAS ADMINISTRATIVAS" sheetId="7" r:id="rId7"/>
    <sheet name="CRONOGRAMA" sheetId="8" r:id="rId8"/>
  </sheets>
  <definedNames>
    <definedName name="_xlnm._FilterDatabase" localSheetId="4" hidden="1">'PLANILHA OBRA'!$A$8:$J$710</definedName>
    <definedName name="_xlnm.Print_Area" localSheetId="1">BDI!$A$1:$F$74</definedName>
    <definedName name="_xlnm.Print_Area" localSheetId="6">'DESPESAS ADMINISTRATIVAS'!$A$1:$F$24</definedName>
    <definedName name="_xlnm.Print_Area" localSheetId="2">'ENCARGOS SOCIAIS'!$A$1:$D$50</definedName>
    <definedName name="_xlnm.Print_Area" localSheetId="5">'PLANILHA EQUIPAMENTOS'!$A$1:$J$42</definedName>
    <definedName name="_xlnm.Print_Area" localSheetId="4">'PLANILHA OBRA'!$A$1:$J$718</definedName>
    <definedName name="_xlnm.Print_Area" localSheetId="3">RESUMO!$A$1:$C$37</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36" i="8" l="1"/>
  <c r="O34" i="8"/>
  <c r="O32" i="8"/>
  <c r="O30" i="8"/>
  <c r="O28" i="8"/>
  <c r="O26" i="8"/>
  <c r="O24" i="8"/>
  <c r="O22" i="8"/>
  <c r="O20" i="8"/>
  <c r="O18" i="8"/>
  <c r="O16" i="8"/>
  <c r="O14" i="8"/>
  <c r="O12" i="8"/>
  <c r="C36" i="8"/>
  <c r="N37" i="8" s="1"/>
  <c r="C34" i="8"/>
  <c r="L35" i="8" s="1"/>
  <c r="C32" i="8"/>
  <c r="M33" i="8" s="1"/>
  <c r="C30" i="8"/>
  <c r="M31" i="8" s="1"/>
  <c r="C28" i="8"/>
  <c r="G29" i="8" s="1"/>
  <c r="G38" i="8" s="1"/>
  <c r="C26" i="8"/>
  <c r="M27" i="8" s="1"/>
  <c r="C24" i="8"/>
  <c r="K25" i="8" s="1"/>
  <c r="C22" i="8"/>
  <c r="J23" i="8" s="1"/>
  <c r="C20" i="8"/>
  <c r="H21" i="8" s="1"/>
  <c r="H38" i="8" s="1"/>
  <c r="C18" i="8"/>
  <c r="E19" i="8" s="1"/>
  <c r="O19" i="8" s="1"/>
  <c r="O10" i="8"/>
  <c r="J21" i="8" l="1"/>
  <c r="E29" i="8"/>
  <c r="M35" i="8"/>
  <c r="I21" i="8"/>
  <c r="O21" i="8" s="1"/>
  <c r="K27" i="8"/>
  <c r="F29" i="8"/>
  <c r="O29" i="8" s="1"/>
  <c r="M37" i="8"/>
  <c r="O37" i="8" s="1"/>
  <c r="K23" i="8"/>
  <c r="N31" i="8"/>
  <c r="I23" i="8"/>
  <c r="O23" i="8" s="1"/>
  <c r="I25" i="8"/>
  <c r="L27" i="8"/>
  <c r="O27" i="8" s="1"/>
  <c r="D33" i="8"/>
  <c r="K35" i="8"/>
  <c r="N33" i="8"/>
  <c r="J25" i="8"/>
  <c r="O25" i="8" s="1"/>
  <c r="L31" i="8"/>
  <c r="O35" i="8"/>
  <c r="I11" i="2"/>
  <c r="I10" i="2" s="1"/>
  <c r="I13" i="2"/>
  <c r="I12" i="2" s="1"/>
  <c r="I15" i="2"/>
  <c r="I16" i="2"/>
  <c r="I17" i="2"/>
  <c r="I18" i="2"/>
  <c r="I19" i="2"/>
  <c r="I20" i="2"/>
  <c r="I21" i="2"/>
  <c r="I23" i="2"/>
  <c r="I24" i="2"/>
  <c r="I25" i="2"/>
  <c r="I26" i="2"/>
  <c r="I27" i="2"/>
  <c r="I28" i="2"/>
  <c r="I29" i="2"/>
  <c r="I30" i="2"/>
  <c r="I32" i="2"/>
  <c r="I33" i="2"/>
  <c r="I34" i="2"/>
  <c r="I9" i="2"/>
  <c r="I8" i="2" s="1"/>
  <c r="I710" i="1"/>
  <c r="I708" i="1"/>
  <c r="I705" i="1"/>
  <c r="I704" i="1" s="1"/>
  <c r="I703" i="1"/>
  <c r="I702" i="1"/>
  <c r="I700" i="1"/>
  <c r="I699" i="1"/>
  <c r="I698" i="1"/>
  <c r="I697" i="1"/>
  <c r="I695" i="1"/>
  <c r="I694" i="1"/>
  <c r="I693" i="1"/>
  <c r="I692" i="1"/>
  <c r="I691" i="1"/>
  <c r="I690" i="1"/>
  <c r="I689" i="1"/>
  <c r="I688" i="1"/>
  <c r="I687" i="1"/>
  <c r="I686" i="1"/>
  <c r="I685" i="1"/>
  <c r="I684" i="1"/>
  <c r="I683" i="1"/>
  <c r="I682" i="1"/>
  <c r="I680" i="1"/>
  <c r="I679" i="1"/>
  <c r="I678" i="1"/>
  <c r="I677" i="1"/>
  <c r="I674" i="1"/>
  <c r="I673" i="1"/>
  <c r="I672" i="1"/>
  <c r="I671" i="1"/>
  <c r="I668" i="1"/>
  <c r="I667" i="1"/>
  <c r="I666" i="1"/>
  <c r="I665" i="1"/>
  <c r="I664" i="1"/>
  <c r="I663" i="1"/>
  <c r="I662" i="1"/>
  <c r="I661" i="1"/>
  <c r="I660" i="1"/>
  <c r="I659" i="1"/>
  <c r="I657" i="1"/>
  <c r="I656" i="1"/>
  <c r="I655" i="1"/>
  <c r="I654" i="1"/>
  <c r="I651" i="1"/>
  <c r="I649" i="1"/>
  <c r="I648" i="1"/>
  <c r="I647" i="1"/>
  <c r="I646" i="1"/>
  <c r="I645" i="1"/>
  <c r="I642" i="1"/>
  <c r="I641" i="1"/>
  <c r="I640" i="1"/>
  <c r="I638" i="1"/>
  <c r="I637" i="1"/>
  <c r="I636" i="1"/>
  <c r="I635" i="1"/>
  <c r="I634" i="1"/>
  <c r="I633" i="1"/>
  <c r="I632" i="1"/>
  <c r="I630" i="1"/>
  <c r="I629" i="1"/>
  <c r="I627" i="1"/>
  <c r="I626" i="1"/>
  <c r="I624" i="1"/>
  <c r="I623" i="1"/>
  <c r="I622" i="1"/>
  <c r="I621" i="1"/>
  <c r="I620" i="1"/>
  <c r="I619" i="1"/>
  <c r="I618" i="1"/>
  <c r="I617" i="1"/>
  <c r="I616" i="1"/>
  <c r="I615" i="1"/>
  <c r="I614" i="1"/>
  <c r="I612" i="1"/>
  <c r="I611" i="1"/>
  <c r="I610" i="1"/>
  <c r="I609" i="1"/>
  <c r="I606" i="1"/>
  <c r="I605" i="1"/>
  <c r="I604" i="1"/>
  <c r="I603" i="1"/>
  <c r="I602" i="1"/>
  <c r="I600" i="1"/>
  <c r="I599" i="1"/>
  <c r="I598" i="1"/>
  <c r="I597" i="1"/>
  <c r="I595" i="1"/>
  <c r="I594" i="1"/>
  <c r="I591" i="1"/>
  <c r="I590" i="1"/>
  <c r="I589" i="1"/>
  <c r="I588" i="1"/>
  <c r="I587" i="1"/>
  <c r="I585" i="1"/>
  <c r="I584" i="1"/>
  <c r="I583" i="1"/>
  <c r="I582" i="1"/>
  <c r="I581" i="1"/>
  <c r="I580" i="1"/>
  <c r="I578" i="1"/>
  <c r="I577" i="1"/>
  <c r="I575" i="1"/>
  <c r="I574" i="1"/>
  <c r="I573" i="1"/>
  <c r="I572" i="1"/>
  <c r="I571" i="1"/>
  <c r="I570" i="1"/>
  <c r="I568" i="1"/>
  <c r="I567" i="1"/>
  <c r="I566" i="1"/>
  <c r="I565" i="1"/>
  <c r="I564" i="1"/>
  <c r="I563" i="1"/>
  <c r="I562" i="1"/>
  <c r="I561" i="1"/>
  <c r="I560" i="1"/>
  <c r="I559" i="1"/>
  <c r="I558" i="1"/>
  <c r="I557" i="1"/>
  <c r="I556" i="1"/>
  <c r="I555" i="1"/>
  <c r="I554" i="1"/>
  <c r="I553" i="1"/>
  <c r="I552" i="1"/>
  <c r="I551" i="1"/>
  <c r="I550" i="1"/>
  <c r="I549" i="1"/>
  <c r="I548" i="1"/>
  <c r="I546" i="1"/>
  <c r="I545" i="1"/>
  <c r="I544" i="1"/>
  <c r="I543" i="1"/>
  <c r="I542" i="1"/>
  <c r="I541" i="1"/>
  <c r="I540" i="1"/>
  <c r="I539" i="1"/>
  <c r="I538" i="1"/>
  <c r="I537" i="1"/>
  <c r="I536" i="1"/>
  <c r="I535" i="1"/>
  <c r="I534" i="1"/>
  <c r="I533" i="1"/>
  <c r="I532" i="1"/>
  <c r="I531" i="1"/>
  <c r="I528" i="1"/>
  <c r="I527" i="1"/>
  <c r="I525" i="1"/>
  <c r="I524" i="1"/>
  <c r="I523" i="1"/>
  <c r="I522" i="1"/>
  <c r="I521" i="1"/>
  <c r="I520" i="1"/>
  <c r="I518" i="1"/>
  <c r="I517" i="1"/>
  <c r="I516" i="1"/>
  <c r="I515" i="1"/>
  <c r="I514" i="1"/>
  <c r="I512" i="1"/>
  <c r="I511" i="1"/>
  <c r="I510" i="1"/>
  <c r="I509" i="1"/>
  <c r="I507" i="1"/>
  <c r="I506" i="1"/>
  <c r="I505" i="1"/>
  <c r="I504" i="1"/>
  <c r="I503" i="1"/>
  <c r="I502" i="1"/>
  <c r="I501" i="1"/>
  <c r="I500" i="1"/>
  <c r="I499" i="1"/>
  <c r="I498" i="1"/>
  <c r="I497" i="1"/>
  <c r="I496" i="1"/>
  <c r="I495" i="1"/>
  <c r="I494" i="1"/>
  <c r="I493" i="1"/>
  <c r="I492" i="1"/>
  <c r="I490" i="1"/>
  <c r="I489" i="1"/>
  <c r="I488" i="1"/>
  <c r="I487" i="1"/>
  <c r="I486" i="1"/>
  <c r="I485" i="1"/>
  <c r="I484" i="1"/>
  <c r="I483" i="1"/>
  <c r="I482" i="1"/>
  <c r="I481" i="1"/>
  <c r="I480" i="1"/>
  <c r="I479" i="1"/>
  <c r="I475" i="1"/>
  <c r="I474" i="1"/>
  <c r="I473" i="1"/>
  <c r="I472" i="1"/>
  <c r="I471" i="1"/>
  <c r="I470" i="1"/>
  <c r="I468" i="1"/>
  <c r="I466" i="1"/>
  <c r="I465" i="1"/>
  <c r="I462" i="1"/>
  <c r="I461" i="1"/>
  <c r="I460" i="1"/>
  <c r="I459" i="1"/>
  <c r="I458" i="1"/>
  <c r="I456" i="1"/>
  <c r="I455" i="1"/>
  <c r="I454" i="1"/>
  <c r="I453" i="1"/>
  <c r="I452" i="1"/>
  <c r="I451" i="1"/>
  <c r="I450" i="1"/>
  <c r="I449" i="1"/>
  <c r="I448" i="1"/>
  <c r="I447" i="1"/>
  <c r="I446" i="1"/>
  <c r="I445" i="1"/>
  <c r="I444" i="1"/>
  <c r="I443" i="1"/>
  <c r="I442" i="1"/>
  <c r="I440" i="1"/>
  <c r="I439" i="1"/>
  <c r="I438" i="1"/>
  <c r="I437" i="1"/>
  <c r="I436" i="1"/>
  <c r="I435" i="1"/>
  <c r="I434" i="1"/>
  <c r="I433" i="1"/>
  <c r="I432" i="1"/>
  <c r="I431" i="1"/>
  <c r="I430" i="1"/>
  <c r="I429" i="1"/>
  <c r="I428" i="1"/>
  <c r="I427" i="1"/>
  <c r="I426" i="1"/>
  <c r="I425" i="1"/>
  <c r="I424" i="1"/>
  <c r="I422" i="1"/>
  <c r="I421" i="1"/>
  <c r="I420" i="1"/>
  <c r="I419" i="1"/>
  <c r="I418" i="1"/>
  <c r="I417" i="1"/>
  <c r="I415" i="1"/>
  <c r="I414" i="1"/>
  <c r="I413" i="1"/>
  <c r="I412" i="1"/>
  <c r="I411" i="1"/>
  <c r="I408" i="1"/>
  <c r="I407" i="1"/>
  <c r="I406" i="1"/>
  <c r="I405" i="1"/>
  <c r="I404" i="1"/>
  <c r="I403" i="1"/>
  <c r="I401" i="1"/>
  <c r="I400" i="1"/>
  <c r="I399" i="1"/>
  <c r="I398" i="1"/>
  <c r="I397" i="1"/>
  <c r="I396" i="1"/>
  <c r="I395" i="1"/>
  <c r="I394" i="1"/>
  <c r="I393" i="1"/>
  <c r="I392" i="1"/>
  <c r="I391" i="1"/>
  <c r="I390" i="1"/>
  <c r="I389" i="1"/>
  <c r="I388" i="1"/>
  <c r="I387" i="1"/>
  <c r="I386" i="1"/>
  <c r="I385" i="1"/>
  <c r="I384" i="1"/>
  <c r="I383" i="1"/>
  <c r="I382" i="1"/>
  <c r="I381" i="1"/>
  <c r="I380" i="1"/>
  <c r="I379" i="1"/>
  <c r="I378" i="1"/>
  <c r="I377" i="1"/>
  <c r="I376" i="1"/>
  <c r="I375" i="1"/>
  <c r="I374" i="1"/>
  <c r="I373" i="1"/>
  <c r="I372" i="1"/>
  <c r="I371" i="1"/>
  <c r="I370" i="1"/>
  <c r="I369" i="1"/>
  <c r="I368" i="1"/>
  <c r="I367" i="1"/>
  <c r="I366" i="1"/>
  <c r="I365" i="1"/>
  <c r="I363" i="1"/>
  <c r="I362" i="1"/>
  <c r="I361" i="1"/>
  <c r="I360" i="1"/>
  <c r="I359" i="1"/>
  <c r="I358" i="1"/>
  <c r="I355" i="1"/>
  <c r="I353" i="1"/>
  <c r="I352" i="1"/>
  <c r="I351" i="1"/>
  <c r="I350" i="1"/>
  <c r="I349" i="1"/>
  <c r="I348" i="1"/>
  <c r="I347" i="1"/>
  <c r="I346" i="1"/>
  <c r="I345" i="1"/>
  <c r="I344" i="1"/>
  <c r="I343" i="1"/>
  <c r="I342" i="1"/>
  <c r="I341" i="1"/>
  <c r="I340" i="1"/>
  <c r="I338" i="1"/>
  <c r="I337" i="1"/>
  <c r="I336" i="1"/>
  <c r="I334" i="1"/>
  <c r="I333" i="1"/>
  <c r="I328" i="1"/>
  <c r="I327" i="1"/>
  <c r="I326" i="1"/>
  <c r="I325" i="1"/>
  <c r="I324" i="1"/>
  <c r="I322" i="1"/>
  <c r="I321" i="1"/>
  <c r="I320" i="1"/>
  <c r="I319" i="1"/>
  <c r="I317" i="1"/>
  <c r="I316" i="1"/>
  <c r="I315" i="1"/>
  <c r="I314" i="1"/>
  <c r="I312" i="1"/>
  <c r="I311" i="1"/>
  <c r="I310" i="1"/>
  <c r="I309" i="1"/>
  <c r="I308" i="1"/>
  <c r="I307" i="1"/>
  <c r="I305" i="1"/>
  <c r="I304" i="1"/>
  <c r="I303" i="1"/>
  <c r="I299" i="1"/>
  <c r="I298" i="1"/>
  <c r="I296" i="1"/>
  <c r="I295" i="1"/>
  <c r="I293" i="1"/>
  <c r="I290" i="1"/>
  <c r="I289" i="1"/>
  <c r="I288" i="1"/>
  <c r="I287" i="1"/>
  <c r="I286" i="1"/>
  <c r="I285" i="1"/>
  <c r="I284" i="1"/>
  <c r="I283" i="1"/>
  <c r="I282" i="1"/>
  <c r="I281" i="1"/>
  <c r="I279" i="1"/>
  <c r="I277" i="1"/>
  <c r="I274" i="1"/>
  <c r="I273" i="1"/>
  <c r="I272" i="1"/>
  <c r="I271" i="1"/>
  <c r="I270" i="1"/>
  <c r="I268" i="1"/>
  <c r="I266" i="1"/>
  <c r="I265" i="1"/>
  <c r="I263" i="1"/>
  <c r="I260" i="1"/>
  <c r="I259" i="1"/>
  <c r="I257" i="1"/>
  <c r="I256" i="1"/>
  <c r="I254" i="1"/>
  <c r="I253" i="1"/>
  <c r="I252" i="1"/>
  <c r="I249" i="1"/>
  <c r="I247" i="1"/>
  <c r="I245" i="1"/>
  <c r="I244" i="1"/>
  <c r="I242" i="1"/>
  <c r="I241" i="1"/>
  <c r="I239" i="1"/>
  <c r="I238" i="1"/>
  <c r="I236" i="1"/>
  <c r="I235" i="1"/>
  <c r="I232" i="1"/>
  <c r="I231" i="1"/>
  <c r="I230" i="1"/>
  <c r="I228" i="1"/>
  <c r="I227" i="1"/>
  <c r="I226" i="1"/>
  <c r="I224" i="1"/>
  <c r="I222" i="1"/>
  <c r="I221" i="1"/>
  <c r="I220" i="1"/>
  <c r="I219" i="1"/>
  <c r="I218" i="1"/>
  <c r="I214" i="1"/>
  <c r="I213" i="1"/>
  <c r="I212" i="1"/>
  <c r="I210" i="1"/>
  <c r="I209" i="1"/>
  <c r="I207" i="1"/>
  <c r="I206" i="1"/>
  <c r="I205" i="1"/>
  <c r="I203" i="1"/>
  <c r="I202" i="1"/>
  <c r="I201" i="1"/>
  <c r="I200" i="1"/>
  <c r="I198" i="1"/>
  <c r="I197" i="1"/>
  <c r="I196" i="1"/>
  <c r="I193" i="1"/>
  <c r="I192" i="1"/>
  <c r="I190" i="1"/>
  <c r="I188" i="1"/>
  <c r="I186" i="1"/>
  <c r="I185" i="1"/>
  <c r="I184" i="1"/>
  <c r="I183" i="1"/>
  <c r="I182" i="1"/>
  <c r="I181" i="1"/>
  <c r="I179" i="1"/>
  <c r="I176" i="1"/>
  <c r="I175" i="1"/>
  <c r="I174" i="1"/>
  <c r="I169" i="1"/>
  <c r="I168" i="1"/>
  <c r="I167" i="1"/>
  <c r="I166" i="1"/>
  <c r="I165" i="1"/>
  <c r="I164" i="1"/>
  <c r="I163" i="1"/>
  <c r="I161" i="1"/>
  <c r="I159" i="1"/>
  <c r="I158" i="1"/>
  <c r="I157" i="1"/>
  <c r="I156" i="1"/>
  <c r="I154" i="1"/>
  <c r="I153" i="1"/>
  <c r="I152" i="1"/>
  <c r="I151" i="1"/>
  <c r="I150" i="1"/>
  <c r="I148" i="1"/>
  <c r="I147" i="1"/>
  <c r="I146" i="1"/>
  <c r="I145" i="1"/>
  <c r="I142" i="1"/>
  <c r="I141" i="1"/>
  <c r="I140" i="1"/>
  <c r="I139" i="1"/>
  <c r="I138" i="1"/>
  <c r="I136" i="1"/>
  <c r="I135" i="1"/>
  <c r="I134" i="1"/>
  <c r="I133" i="1"/>
  <c r="I132" i="1"/>
  <c r="I131" i="1"/>
  <c r="I129" i="1"/>
  <c r="I128" i="1"/>
  <c r="I127" i="1"/>
  <c r="I126" i="1"/>
  <c r="I125" i="1"/>
  <c r="I124" i="1"/>
  <c r="I123" i="1"/>
  <c r="I121" i="1"/>
  <c r="I120" i="1"/>
  <c r="I119" i="1"/>
  <c r="I118" i="1"/>
  <c r="I117" i="1"/>
  <c r="I114" i="1"/>
  <c r="I113" i="1"/>
  <c r="I112" i="1"/>
  <c r="I111" i="1"/>
  <c r="I110" i="1"/>
  <c r="I109" i="1"/>
  <c r="I106" i="1"/>
  <c r="I105" i="1"/>
  <c r="I104" i="1"/>
  <c r="I103" i="1"/>
  <c r="I102" i="1"/>
  <c r="I101" i="1"/>
  <c r="I100" i="1"/>
  <c r="I99" i="1"/>
  <c r="I98" i="1"/>
  <c r="I96" i="1"/>
  <c r="I95" i="1"/>
  <c r="I94" i="1"/>
  <c r="I93" i="1"/>
  <c r="I92" i="1"/>
  <c r="I88" i="1"/>
  <c r="I86" i="1"/>
  <c r="I85" i="1"/>
  <c r="I84" i="1"/>
  <c r="I83" i="1"/>
  <c r="I82" i="1"/>
  <c r="I81" i="1"/>
  <c r="I80" i="1"/>
  <c r="I79" i="1"/>
  <c r="I78" i="1"/>
  <c r="I77" i="1"/>
  <c r="I75" i="1"/>
  <c r="I74" i="1"/>
  <c r="I73" i="1"/>
  <c r="I72" i="1"/>
  <c r="I70" i="1"/>
  <c r="I69" i="1"/>
  <c r="I67" i="1"/>
  <c r="I66" i="1"/>
  <c r="I65" i="1"/>
  <c r="I64" i="1"/>
  <c r="I62" i="1"/>
  <c r="I61" i="1"/>
  <c r="I60" i="1"/>
  <c r="I59" i="1"/>
  <c r="I58" i="1"/>
  <c r="I57" i="1"/>
  <c r="I56" i="1"/>
  <c r="I55" i="1"/>
  <c r="I54" i="1"/>
  <c r="I53" i="1"/>
  <c r="I52" i="1"/>
  <c r="I49" i="1"/>
  <c r="I48" i="1"/>
  <c r="I47" i="1"/>
  <c r="I46" i="1"/>
  <c r="I45" i="1"/>
  <c r="I43" i="1"/>
  <c r="I42" i="1"/>
  <c r="I40" i="1"/>
  <c r="I38" i="1"/>
  <c r="I35" i="1"/>
  <c r="I34" i="1"/>
  <c r="I33" i="1"/>
  <c r="I32" i="1"/>
  <c r="I29" i="1"/>
  <c r="I27" i="1"/>
  <c r="I26" i="1"/>
  <c r="I24" i="1"/>
  <c r="I23" i="1"/>
  <c r="I21" i="1"/>
  <c r="I20" i="1"/>
  <c r="I18" i="1"/>
  <c r="I17" i="1"/>
  <c r="I16" i="1"/>
  <c r="I15" i="1"/>
  <c r="I14" i="1"/>
  <c r="I12" i="1"/>
  <c r="F13" i="7"/>
  <c r="F14" i="7"/>
  <c r="F15" i="7"/>
  <c r="F12" i="7"/>
  <c r="M38" i="8" l="1"/>
  <c r="O33" i="8"/>
  <c r="O31" i="8"/>
  <c r="N38" i="8"/>
  <c r="L38" i="8"/>
  <c r="K38" i="8"/>
  <c r="J38" i="8"/>
  <c r="I38" i="8"/>
  <c r="I706" i="1"/>
  <c r="F16" i="7"/>
  <c r="I14" i="2"/>
  <c r="I31" i="2"/>
  <c r="I22" i="2"/>
  <c r="I701" i="1"/>
  <c r="I9" i="1"/>
  <c r="I329" i="1"/>
  <c r="I652" i="1"/>
  <c r="I696" i="1"/>
  <c r="I30" i="1"/>
  <c r="I50" i="1"/>
  <c r="I89" i="1"/>
  <c r="I170" i="1"/>
  <c r="I476" i="1"/>
  <c r="I669" i="1"/>
  <c r="D44" i="6"/>
  <c r="C44" i="6"/>
  <c r="D40" i="6"/>
  <c r="C40" i="6"/>
  <c r="D33" i="6"/>
  <c r="C33" i="6"/>
  <c r="D21" i="6"/>
  <c r="C21" i="6"/>
  <c r="J36" i="2" l="1"/>
  <c r="D45" i="6"/>
  <c r="J712" i="1"/>
  <c r="C45" i="6"/>
  <c r="B25" i="4"/>
  <c r="B26" i="4"/>
  <c r="B27" i="4"/>
  <c r="B28" i="4"/>
  <c r="B29" i="4"/>
  <c r="B24" i="4"/>
  <c r="B20" i="4"/>
  <c r="B19" i="4"/>
  <c r="B18" i="4"/>
  <c r="B17" i="4"/>
  <c r="B16" i="4"/>
  <c r="B15" i="4"/>
  <c r="B14" i="4"/>
  <c r="B13" i="4"/>
  <c r="B12" i="4"/>
  <c r="B11" i="4"/>
  <c r="B10" i="4"/>
  <c r="B9" i="4"/>
  <c r="B8" i="4"/>
  <c r="D58" i="3" l="1"/>
  <c r="F58" i="3" s="1"/>
  <c r="D61" i="3"/>
  <c r="F61" i="3" s="1"/>
  <c r="D52" i="3"/>
  <c r="F52" i="3" s="1"/>
  <c r="D49" i="3"/>
  <c r="F49" i="3" s="1"/>
  <c r="D24" i="3"/>
  <c r="F24" i="3" s="1"/>
  <c r="D21" i="3"/>
  <c r="F21" i="3" s="1"/>
  <c r="D15" i="3"/>
  <c r="F15" i="3" s="1"/>
  <c r="D12" i="3"/>
  <c r="F12" i="3" s="1"/>
  <c r="F26" i="3" l="1"/>
  <c r="F3" i="3" s="1"/>
  <c r="F17" i="7" s="1"/>
  <c r="F63" i="3"/>
  <c r="F40" i="3" s="1"/>
  <c r="C5" i="2" l="1"/>
  <c r="C6" i="1"/>
  <c r="B5" i="1"/>
  <c r="H18" i="2" l="1"/>
  <c r="J18" i="2" s="1"/>
  <c r="H15" i="2"/>
  <c r="J15" i="2" s="1"/>
  <c r="H9" i="2"/>
  <c r="J9" i="2" s="1"/>
  <c r="J8" i="2" s="1"/>
  <c r="C24" i="4" s="1"/>
  <c r="H21" i="2"/>
  <c r="J21" i="2" s="1"/>
  <c r="H11" i="2"/>
  <c r="J11" i="2" s="1"/>
  <c r="J10" i="2" s="1"/>
  <c r="C25" i="4" s="1"/>
  <c r="H17" i="2"/>
  <c r="J17" i="2" s="1"/>
  <c r="H27" i="2"/>
  <c r="J27" i="2" s="1"/>
  <c r="H26" i="2"/>
  <c r="J26" i="2" s="1"/>
  <c r="H33" i="2"/>
  <c r="J33" i="2" s="1"/>
  <c r="H20" i="2"/>
  <c r="J20" i="2" s="1"/>
  <c r="H34" i="2"/>
  <c r="J34" i="2" s="1"/>
  <c r="H16" i="2"/>
  <c r="J16" i="2" s="1"/>
  <c r="H23" i="2"/>
  <c r="J23" i="2" s="1"/>
  <c r="H28" i="2"/>
  <c r="J28" i="2" s="1"/>
  <c r="H24" i="2"/>
  <c r="J24" i="2" s="1"/>
  <c r="H32" i="2"/>
  <c r="J32" i="2" s="1"/>
  <c r="H25" i="2"/>
  <c r="J25" i="2" s="1"/>
  <c r="H19" i="2"/>
  <c r="J19" i="2" s="1"/>
  <c r="H29" i="2"/>
  <c r="J29" i="2" s="1"/>
  <c r="H13" i="2"/>
  <c r="J13" i="2" s="1"/>
  <c r="J12" i="2" s="1"/>
  <c r="C26" i="4" s="1"/>
  <c r="H30" i="2"/>
  <c r="J30" i="2" s="1"/>
  <c r="H710" i="1"/>
  <c r="J710" i="1" s="1"/>
  <c r="H708" i="1"/>
  <c r="J708" i="1" s="1"/>
  <c r="H59" i="1"/>
  <c r="J59" i="1" s="1"/>
  <c r="H443" i="1"/>
  <c r="J443" i="1" s="1"/>
  <c r="H373" i="1"/>
  <c r="J373" i="1" s="1"/>
  <c r="H690" i="1"/>
  <c r="J690" i="1" s="1"/>
  <c r="H546" i="1"/>
  <c r="J546" i="1" s="1"/>
  <c r="H353" i="1"/>
  <c r="J353" i="1" s="1"/>
  <c r="H351" i="1"/>
  <c r="J351" i="1" s="1"/>
  <c r="H700" i="1"/>
  <c r="J700" i="1" s="1"/>
  <c r="H263" i="1"/>
  <c r="J263" i="1" s="1"/>
  <c r="H591" i="1"/>
  <c r="J591" i="1" s="1"/>
  <c r="H32" i="1"/>
  <c r="J32" i="1" s="1"/>
  <c r="H20" i="1"/>
  <c r="J20" i="1" s="1"/>
  <c r="H105" i="1"/>
  <c r="J105" i="1" s="1"/>
  <c r="H98" i="1"/>
  <c r="J98" i="1" s="1"/>
  <c r="H78" i="1"/>
  <c r="J78" i="1" s="1"/>
  <c r="H117" i="1"/>
  <c r="J117" i="1" s="1"/>
  <c r="H205" i="1"/>
  <c r="J205" i="1" s="1"/>
  <c r="H304" i="1"/>
  <c r="J304" i="1" s="1"/>
  <c r="H382" i="1"/>
  <c r="J382" i="1" s="1"/>
  <c r="H452" i="1"/>
  <c r="J452" i="1" s="1"/>
  <c r="H531" i="1"/>
  <c r="J531" i="1" s="1"/>
  <c r="H604" i="1"/>
  <c r="J604" i="1" s="1"/>
  <c r="H103" i="1"/>
  <c r="J103" i="1" s="1"/>
  <c r="H196" i="1"/>
  <c r="J196" i="1" s="1"/>
  <c r="H290" i="1"/>
  <c r="J290" i="1" s="1"/>
  <c r="H375" i="1"/>
  <c r="J375" i="1" s="1"/>
  <c r="H445" i="1"/>
  <c r="J445" i="1" s="1"/>
  <c r="H521" i="1"/>
  <c r="J521" i="1" s="1"/>
  <c r="H595" i="1"/>
  <c r="J595" i="1" s="1"/>
  <c r="H109" i="1"/>
  <c r="J109" i="1" s="1"/>
  <c r="H197" i="1"/>
  <c r="J197" i="1" s="1"/>
  <c r="H293" i="1"/>
  <c r="J293" i="1" s="1"/>
  <c r="H376" i="1"/>
  <c r="J376" i="1" s="1"/>
  <c r="H446" i="1"/>
  <c r="J446" i="1" s="1"/>
  <c r="H522" i="1"/>
  <c r="J522" i="1" s="1"/>
  <c r="H597" i="1"/>
  <c r="J597" i="1" s="1"/>
  <c r="H92" i="1"/>
  <c r="J92" i="1" s="1"/>
  <c r="H185" i="1"/>
  <c r="J185" i="1" s="1"/>
  <c r="H284" i="1"/>
  <c r="J284" i="1" s="1"/>
  <c r="H369" i="1"/>
  <c r="J369" i="1" s="1"/>
  <c r="H438" i="1"/>
  <c r="J438" i="1" s="1"/>
  <c r="H514" i="1"/>
  <c r="J514" i="1" s="1"/>
  <c r="H587" i="1"/>
  <c r="J587" i="1" s="1"/>
  <c r="H72" i="1"/>
  <c r="J72" i="1" s="1"/>
  <c r="H175" i="1"/>
  <c r="J175" i="1" s="1"/>
  <c r="H273" i="1"/>
  <c r="J273" i="1" s="1"/>
  <c r="H361" i="1"/>
  <c r="J361" i="1" s="1"/>
  <c r="H431" i="1"/>
  <c r="J431" i="1" s="1"/>
  <c r="H505" i="1"/>
  <c r="J505" i="1" s="1"/>
  <c r="H578" i="1"/>
  <c r="J578" i="1" s="1"/>
  <c r="H176" i="1"/>
  <c r="J176" i="1" s="1"/>
  <c r="H405" i="1"/>
  <c r="J405" i="1" s="1"/>
  <c r="H603" i="1"/>
  <c r="J603" i="1" s="1"/>
  <c r="H703" i="1"/>
  <c r="J703" i="1" s="1"/>
  <c r="H277" i="1"/>
  <c r="J277" i="1" s="1"/>
  <c r="H483" i="1"/>
  <c r="J483" i="1" s="1"/>
  <c r="H656" i="1"/>
  <c r="J656" i="1" s="1"/>
  <c r="H125" i="1"/>
  <c r="J125" i="1" s="1"/>
  <c r="H365" i="1"/>
  <c r="J365" i="1" s="1"/>
  <c r="H561" i="1"/>
  <c r="J561" i="1" s="1"/>
  <c r="H687" i="1"/>
  <c r="J687" i="1" s="1"/>
  <c r="H214" i="1"/>
  <c r="J214" i="1" s="1"/>
  <c r="H440" i="1"/>
  <c r="J440" i="1" s="1"/>
  <c r="H633" i="1"/>
  <c r="J633" i="1" s="1"/>
  <c r="H100" i="1"/>
  <c r="J100" i="1" s="1"/>
  <c r="H345" i="1"/>
  <c r="J345" i="1" s="1"/>
  <c r="H544" i="1"/>
  <c r="J544" i="1" s="1"/>
  <c r="H680" i="1"/>
  <c r="J680" i="1" s="1"/>
  <c r="H572" i="1"/>
  <c r="J572" i="1" s="1"/>
  <c r="H695" i="1"/>
  <c r="J695" i="1" s="1"/>
  <c r="H460" i="1"/>
  <c r="J460" i="1" s="1"/>
  <c r="H133" i="1"/>
  <c r="J133" i="1" s="1"/>
  <c r="H563" i="1"/>
  <c r="J563" i="1" s="1"/>
  <c r="H404" i="1"/>
  <c r="J404" i="1" s="1"/>
  <c r="H18" i="1"/>
  <c r="J18" i="1" s="1"/>
  <c r="H594" i="1"/>
  <c r="J594" i="1" s="1"/>
  <c r="H436" i="1"/>
  <c r="J436" i="1" s="1"/>
  <c r="H283" i="1"/>
  <c r="J283" i="1" s="1"/>
  <c r="H70" i="1"/>
  <c r="J70" i="1" s="1"/>
  <c r="H430" i="1"/>
  <c r="J430" i="1" s="1"/>
  <c r="H350" i="1"/>
  <c r="J350" i="1" s="1"/>
  <c r="H381" i="1"/>
  <c r="J381" i="1" s="1"/>
  <c r="H645" i="1"/>
  <c r="J645" i="1" s="1"/>
  <c r="H40" i="1"/>
  <c r="J40" i="1" s="1"/>
  <c r="H662" i="1"/>
  <c r="J662" i="1" s="1"/>
  <c r="H571" i="1"/>
  <c r="J571" i="1" s="1"/>
  <c r="H499" i="1"/>
  <c r="J499" i="1" s="1"/>
  <c r="H481" i="1"/>
  <c r="J481" i="1" s="1"/>
  <c r="H702" i="1"/>
  <c r="J702" i="1" s="1"/>
  <c r="H265" i="1"/>
  <c r="J265" i="1" s="1"/>
  <c r="H673" i="1"/>
  <c r="J673" i="1" s="1"/>
  <c r="H165" i="1"/>
  <c r="J165" i="1" s="1"/>
  <c r="H525" i="1"/>
  <c r="J525" i="1" s="1"/>
  <c r="H45" i="1"/>
  <c r="J45" i="1" s="1"/>
  <c r="H33" i="1"/>
  <c r="J33" i="1" s="1"/>
  <c r="H21" i="1"/>
  <c r="J21" i="1" s="1"/>
  <c r="H106" i="1"/>
  <c r="J106" i="1" s="1"/>
  <c r="H86" i="1"/>
  <c r="J86" i="1" s="1"/>
  <c r="H127" i="1"/>
  <c r="J127" i="1" s="1"/>
  <c r="H218" i="1"/>
  <c r="J218" i="1" s="1"/>
  <c r="H314" i="1"/>
  <c r="J314" i="1" s="1"/>
  <c r="H390" i="1"/>
  <c r="J390" i="1" s="1"/>
  <c r="H461" i="1"/>
  <c r="J461" i="1" s="1"/>
  <c r="H539" i="1"/>
  <c r="J539" i="1" s="1"/>
  <c r="H615" i="1"/>
  <c r="J615" i="1" s="1"/>
  <c r="H119" i="1"/>
  <c r="J119" i="1" s="1"/>
  <c r="H206" i="1"/>
  <c r="J206" i="1" s="1"/>
  <c r="H305" i="1"/>
  <c r="J305" i="1" s="1"/>
  <c r="H383" i="1"/>
  <c r="J383" i="1" s="1"/>
  <c r="H453" i="1"/>
  <c r="J453" i="1" s="1"/>
  <c r="H532" i="1"/>
  <c r="J532" i="1" s="1"/>
  <c r="H605" i="1"/>
  <c r="J605" i="1" s="1"/>
  <c r="H120" i="1"/>
  <c r="J120" i="1" s="1"/>
  <c r="H207" i="1"/>
  <c r="J207" i="1" s="1"/>
  <c r="H307" i="1"/>
  <c r="J307" i="1" s="1"/>
  <c r="H384" i="1"/>
  <c r="J384" i="1" s="1"/>
  <c r="H454" i="1"/>
  <c r="J454" i="1" s="1"/>
  <c r="H533" i="1"/>
  <c r="J533" i="1" s="1"/>
  <c r="H606" i="1"/>
  <c r="J606" i="1" s="1"/>
  <c r="H110" i="1"/>
  <c r="J110" i="1" s="1"/>
  <c r="H198" i="1"/>
  <c r="J198" i="1" s="1"/>
  <c r="H295" i="1"/>
  <c r="J295" i="1" s="1"/>
  <c r="H377" i="1"/>
  <c r="J377" i="1" s="1"/>
  <c r="H447" i="1"/>
  <c r="J447" i="1" s="1"/>
  <c r="H523" i="1"/>
  <c r="J523" i="1" s="1"/>
  <c r="H598" i="1"/>
  <c r="J598" i="1" s="1"/>
  <c r="H93" i="1"/>
  <c r="J93" i="1" s="1"/>
  <c r="H186" i="1"/>
  <c r="J186" i="1" s="1"/>
  <c r="H285" i="1"/>
  <c r="J285" i="1" s="1"/>
  <c r="H370" i="1"/>
  <c r="J370" i="1" s="1"/>
  <c r="H439" i="1"/>
  <c r="J439" i="1" s="1"/>
  <c r="H515" i="1"/>
  <c r="J515" i="1" s="1"/>
  <c r="H588" i="1"/>
  <c r="J588" i="1" s="1"/>
  <c r="H203" i="1"/>
  <c r="J203" i="1" s="1"/>
  <c r="H432" i="1"/>
  <c r="J432" i="1" s="1"/>
  <c r="H629" i="1"/>
  <c r="J629" i="1" s="1"/>
  <c r="H15" i="1"/>
  <c r="J15" i="1" s="1"/>
  <c r="H310" i="1"/>
  <c r="J310" i="1" s="1"/>
  <c r="H507" i="1"/>
  <c r="J507" i="1" s="1"/>
  <c r="H665" i="1"/>
  <c r="J665" i="1" s="1"/>
  <c r="H153" i="1"/>
  <c r="J153" i="1" s="1"/>
  <c r="H388" i="1"/>
  <c r="J388" i="1" s="1"/>
  <c r="H582" i="1"/>
  <c r="J582" i="1" s="1"/>
  <c r="H252" i="1"/>
  <c r="J252" i="1" s="1"/>
  <c r="H647" i="1"/>
  <c r="J647" i="1" s="1"/>
  <c r="H372" i="1"/>
  <c r="J372" i="1" s="1"/>
  <c r="H689" i="1"/>
  <c r="J689" i="1" s="1"/>
  <c r="H518" i="1"/>
  <c r="J518" i="1" s="1"/>
  <c r="H425" i="1"/>
  <c r="J425" i="1" s="1"/>
  <c r="H520" i="1"/>
  <c r="J520" i="1" s="1"/>
  <c r="H511" i="1"/>
  <c r="J511" i="1" s="1"/>
  <c r="H368" i="1"/>
  <c r="J368" i="1" s="1"/>
  <c r="H585" i="1"/>
  <c r="J585" i="1" s="1"/>
  <c r="H360" i="1"/>
  <c r="J360" i="1" s="1"/>
  <c r="H577" i="1"/>
  <c r="J577" i="1" s="1"/>
  <c r="H422" i="1"/>
  <c r="J422" i="1" s="1"/>
  <c r="H580" i="1"/>
  <c r="J580" i="1" s="1"/>
  <c r="H80" i="1"/>
  <c r="J80" i="1" s="1"/>
  <c r="H320" i="1"/>
  <c r="J320" i="1" s="1"/>
  <c r="H135" i="1"/>
  <c r="J135" i="1" s="1"/>
  <c r="H299" i="1"/>
  <c r="J299" i="1" s="1"/>
  <c r="H202" i="1"/>
  <c r="J202" i="1" s="1"/>
  <c r="H424" i="1"/>
  <c r="J424" i="1" s="1"/>
  <c r="H682" i="1"/>
  <c r="J682" i="1" s="1"/>
  <c r="H166" i="1"/>
  <c r="J166" i="1" s="1"/>
  <c r="H649" i="1"/>
  <c r="J649" i="1" s="1"/>
  <c r="H60" i="1"/>
  <c r="J60" i="1" s="1"/>
  <c r="H450" i="1"/>
  <c r="J450" i="1" s="1"/>
  <c r="H55" i="1"/>
  <c r="J55" i="1" s="1"/>
  <c r="H46" i="1"/>
  <c r="J46" i="1" s="1"/>
  <c r="H34" i="1"/>
  <c r="J34" i="1" s="1"/>
  <c r="H118" i="1"/>
  <c r="J118" i="1" s="1"/>
  <c r="H99" i="1"/>
  <c r="J99" i="1" s="1"/>
  <c r="H136" i="1"/>
  <c r="J136" i="1" s="1"/>
  <c r="H228" i="1"/>
  <c r="J228" i="1" s="1"/>
  <c r="H324" i="1"/>
  <c r="J324" i="1" s="1"/>
  <c r="H398" i="1"/>
  <c r="J398" i="1" s="1"/>
  <c r="H473" i="1"/>
  <c r="J473" i="1" s="1"/>
  <c r="H548" i="1"/>
  <c r="J548" i="1" s="1"/>
  <c r="H623" i="1"/>
  <c r="J623" i="1" s="1"/>
  <c r="H128" i="1"/>
  <c r="J128" i="1" s="1"/>
  <c r="H219" i="1"/>
  <c r="J219" i="1" s="1"/>
  <c r="H315" i="1"/>
  <c r="J315" i="1" s="1"/>
  <c r="H391" i="1"/>
  <c r="J391" i="1" s="1"/>
  <c r="H462" i="1"/>
  <c r="J462" i="1" s="1"/>
  <c r="H540" i="1"/>
  <c r="J540" i="1" s="1"/>
  <c r="H616" i="1"/>
  <c r="J616" i="1" s="1"/>
  <c r="H129" i="1"/>
  <c r="J129" i="1" s="1"/>
  <c r="H220" i="1"/>
  <c r="J220" i="1" s="1"/>
  <c r="H316" i="1"/>
  <c r="J316" i="1" s="1"/>
  <c r="H392" i="1"/>
  <c r="J392" i="1" s="1"/>
  <c r="H465" i="1"/>
  <c r="J465" i="1" s="1"/>
  <c r="H541" i="1"/>
  <c r="J541" i="1" s="1"/>
  <c r="H617" i="1"/>
  <c r="J617" i="1" s="1"/>
  <c r="H121" i="1"/>
  <c r="J121" i="1" s="1"/>
  <c r="H209" i="1"/>
  <c r="J209" i="1" s="1"/>
  <c r="H308" i="1"/>
  <c r="J308" i="1" s="1"/>
  <c r="H385" i="1"/>
  <c r="J385" i="1" s="1"/>
  <c r="H455" i="1"/>
  <c r="J455" i="1" s="1"/>
  <c r="H534" i="1"/>
  <c r="J534" i="1" s="1"/>
  <c r="H609" i="1"/>
  <c r="J609" i="1" s="1"/>
  <c r="H111" i="1"/>
  <c r="J111" i="1" s="1"/>
  <c r="H200" i="1"/>
  <c r="J200" i="1" s="1"/>
  <c r="H296" i="1"/>
  <c r="J296" i="1" s="1"/>
  <c r="H378" i="1"/>
  <c r="J378" i="1" s="1"/>
  <c r="H448" i="1"/>
  <c r="J448" i="1" s="1"/>
  <c r="H524" i="1"/>
  <c r="J524" i="1" s="1"/>
  <c r="H599" i="1"/>
  <c r="J599" i="1" s="1"/>
  <c r="H238" i="1"/>
  <c r="J238" i="1" s="1"/>
  <c r="H451" i="1"/>
  <c r="J451" i="1" s="1"/>
  <c r="H642" i="1"/>
  <c r="J642" i="1" s="1"/>
  <c r="H79" i="1"/>
  <c r="J79" i="1" s="1"/>
  <c r="H336" i="1"/>
  <c r="J336" i="1" s="1"/>
  <c r="H536" i="1"/>
  <c r="J536" i="1" s="1"/>
  <c r="H677" i="1"/>
  <c r="J677" i="1" s="1"/>
  <c r="H181" i="1"/>
  <c r="J181" i="1" s="1"/>
  <c r="H414" i="1"/>
  <c r="J414" i="1" s="1"/>
  <c r="H612" i="1"/>
  <c r="J612" i="1" s="1"/>
  <c r="H12" i="1"/>
  <c r="J12" i="1" s="1"/>
  <c r="H286" i="1"/>
  <c r="J286" i="1" s="1"/>
  <c r="H490" i="1"/>
  <c r="J490" i="1" s="1"/>
  <c r="H659" i="1"/>
  <c r="J659" i="1" s="1"/>
  <c r="H156" i="1"/>
  <c r="J156" i="1" s="1"/>
  <c r="H395" i="1"/>
  <c r="J395" i="1" s="1"/>
  <c r="H590" i="1"/>
  <c r="J590" i="1" s="1"/>
  <c r="H698" i="1"/>
  <c r="J698" i="1" s="1"/>
  <c r="H449" i="1"/>
  <c r="J449" i="1" s="1"/>
  <c r="H344" i="1"/>
  <c r="J344" i="1" s="1"/>
  <c r="H224" i="1"/>
  <c r="J224" i="1" s="1"/>
  <c r="H113" i="1"/>
  <c r="J113" i="1" s="1"/>
  <c r="H321" i="1"/>
  <c r="J321" i="1" s="1"/>
  <c r="H620" i="1"/>
  <c r="J620" i="1" s="1"/>
  <c r="H333" i="1"/>
  <c r="J333" i="1" s="1"/>
  <c r="H96" i="1"/>
  <c r="J96" i="1" s="1"/>
  <c r="H85" i="1"/>
  <c r="J85" i="1" s="1"/>
  <c r="H102" i="1"/>
  <c r="J102" i="1" s="1"/>
  <c r="H374" i="1"/>
  <c r="J374" i="1" s="1"/>
  <c r="H367" i="1"/>
  <c r="J367" i="1" s="1"/>
  <c r="H584" i="1"/>
  <c r="J584" i="1" s="1"/>
  <c r="H437" i="1"/>
  <c r="J437" i="1" s="1"/>
  <c r="H272" i="1"/>
  <c r="J272" i="1" s="1"/>
  <c r="H497" i="1"/>
  <c r="J497" i="1" s="1"/>
  <c r="H693" i="1"/>
  <c r="J693" i="1" s="1"/>
  <c r="H426" i="1"/>
  <c r="J426" i="1" s="1"/>
  <c r="H570" i="1"/>
  <c r="J570" i="1" s="1"/>
  <c r="H553" i="1"/>
  <c r="J553" i="1" s="1"/>
  <c r="H352" i="1"/>
  <c r="J352" i="1" s="1"/>
  <c r="H651" i="1"/>
  <c r="J651" i="1" s="1"/>
  <c r="H101" i="1"/>
  <c r="J101" i="1" s="1"/>
  <c r="H600" i="1"/>
  <c r="J600" i="1" s="1"/>
  <c r="H621" i="1"/>
  <c r="J621" i="1" s="1"/>
  <c r="H396" i="1"/>
  <c r="J396" i="1" s="1"/>
  <c r="H64" i="1"/>
  <c r="J64" i="1" s="1"/>
  <c r="H56" i="1"/>
  <c r="J56" i="1" s="1"/>
  <c r="H47" i="1"/>
  <c r="J47" i="1" s="1"/>
  <c r="H23" i="1"/>
  <c r="J23" i="1" s="1"/>
  <c r="H16" i="1"/>
  <c r="J16" i="1" s="1"/>
  <c r="H147" i="1"/>
  <c r="J147" i="1" s="1"/>
  <c r="H241" i="1"/>
  <c r="J241" i="1" s="1"/>
  <c r="H337" i="1"/>
  <c r="J337" i="1" s="1"/>
  <c r="H407" i="1"/>
  <c r="J407" i="1" s="1"/>
  <c r="H484" i="1"/>
  <c r="J484" i="1" s="1"/>
  <c r="H556" i="1"/>
  <c r="J556" i="1" s="1"/>
  <c r="H634" i="1"/>
  <c r="J634" i="1" s="1"/>
  <c r="H138" i="1"/>
  <c r="J138" i="1" s="1"/>
  <c r="H230" i="1"/>
  <c r="J230" i="1" s="1"/>
  <c r="H325" i="1"/>
  <c r="J325" i="1" s="1"/>
  <c r="H399" i="1"/>
  <c r="J399" i="1" s="1"/>
  <c r="H474" i="1"/>
  <c r="J474" i="1" s="1"/>
  <c r="H549" i="1"/>
  <c r="J549" i="1" s="1"/>
  <c r="H624" i="1"/>
  <c r="J624" i="1" s="1"/>
  <c r="H139" i="1"/>
  <c r="J139" i="1" s="1"/>
  <c r="H231" i="1"/>
  <c r="J231" i="1" s="1"/>
  <c r="H326" i="1"/>
  <c r="J326" i="1" s="1"/>
  <c r="H400" i="1"/>
  <c r="J400" i="1" s="1"/>
  <c r="H475" i="1"/>
  <c r="J475" i="1" s="1"/>
  <c r="H550" i="1"/>
  <c r="J550" i="1" s="1"/>
  <c r="H626" i="1"/>
  <c r="J626" i="1" s="1"/>
  <c r="H131" i="1"/>
  <c r="J131" i="1" s="1"/>
  <c r="H221" i="1"/>
  <c r="J221" i="1" s="1"/>
  <c r="H317" i="1"/>
  <c r="J317" i="1" s="1"/>
  <c r="H393" i="1"/>
  <c r="J393" i="1" s="1"/>
  <c r="H466" i="1"/>
  <c r="J466" i="1" s="1"/>
  <c r="H542" i="1"/>
  <c r="J542" i="1" s="1"/>
  <c r="H618" i="1"/>
  <c r="J618" i="1" s="1"/>
  <c r="H123" i="1"/>
  <c r="J123" i="1" s="1"/>
  <c r="H210" i="1"/>
  <c r="J210" i="1" s="1"/>
  <c r="H309" i="1"/>
  <c r="J309" i="1" s="1"/>
  <c r="H386" i="1"/>
  <c r="J386" i="1" s="1"/>
  <c r="H456" i="1"/>
  <c r="J456" i="1" s="1"/>
  <c r="H535" i="1"/>
  <c r="J535" i="1" s="1"/>
  <c r="H610" i="1"/>
  <c r="J610" i="1" s="1"/>
  <c r="H274" i="1"/>
  <c r="J274" i="1" s="1"/>
  <c r="H482" i="1"/>
  <c r="J482" i="1" s="1"/>
  <c r="H655" i="1"/>
  <c r="J655" i="1" s="1"/>
  <c r="H124" i="1"/>
  <c r="J124" i="1" s="1"/>
  <c r="H363" i="1"/>
  <c r="J363" i="1" s="1"/>
  <c r="H555" i="1"/>
  <c r="J555" i="1" s="1"/>
  <c r="H686" i="1"/>
  <c r="J686" i="1" s="1"/>
  <c r="H213" i="1"/>
  <c r="J213" i="1" s="1"/>
  <c r="H434" i="1"/>
  <c r="J434" i="1" s="1"/>
  <c r="H632" i="1"/>
  <c r="J632" i="1" s="1"/>
  <c r="H38" i="1"/>
  <c r="J38" i="1" s="1"/>
  <c r="H312" i="1"/>
  <c r="J312" i="1" s="1"/>
  <c r="H516" i="1"/>
  <c r="J516" i="1" s="1"/>
  <c r="H667" i="1"/>
  <c r="J667" i="1" s="1"/>
  <c r="H190" i="1"/>
  <c r="J190" i="1" s="1"/>
  <c r="H417" i="1"/>
  <c r="J417" i="1" s="1"/>
  <c r="H619" i="1"/>
  <c r="J619" i="1" s="1"/>
  <c r="H498" i="1"/>
  <c r="J498" i="1" s="1"/>
  <c r="H380" i="1"/>
  <c r="J380" i="1" s="1"/>
  <c r="H94" i="1"/>
  <c r="J94" i="1" s="1"/>
  <c r="H679" i="1"/>
  <c r="J679" i="1" s="1"/>
  <c r="H635" i="1"/>
  <c r="J635" i="1" s="1"/>
  <c r="H226" i="1"/>
  <c r="J226" i="1" s="1"/>
  <c r="H512" i="1"/>
  <c r="J512" i="1" s="1"/>
  <c r="H163" i="1"/>
  <c r="J163" i="1" s="1"/>
  <c r="H145" i="1"/>
  <c r="J145" i="1" s="1"/>
  <c r="H343" i="1"/>
  <c r="J343" i="1" s="1"/>
  <c r="H614" i="1"/>
  <c r="J614" i="1" s="1"/>
  <c r="H134" i="1"/>
  <c r="J134" i="1" s="1"/>
  <c r="H298" i="1"/>
  <c r="J298" i="1" s="1"/>
  <c r="H288" i="1"/>
  <c r="J288" i="1" s="1"/>
  <c r="H266" i="1"/>
  <c r="J266" i="1" s="1"/>
  <c r="H602" i="1"/>
  <c r="J602" i="1" s="1"/>
  <c r="H527" i="1"/>
  <c r="J527" i="1" s="1"/>
  <c r="H201" i="1"/>
  <c r="J201" i="1" s="1"/>
  <c r="H322" i="1"/>
  <c r="J322" i="1" s="1"/>
  <c r="H74" i="1"/>
  <c r="J74" i="1" s="1"/>
  <c r="H65" i="1"/>
  <c r="J65" i="1" s="1"/>
  <c r="H57" i="1"/>
  <c r="J57" i="1" s="1"/>
  <c r="H35" i="1"/>
  <c r="J35" i="1" s="1"/>
  <c r="H42" i="1"/>
  <c r="J42" i="1" s="1"/>
  <c r="H157" i="1"/>
  <c r="J157" i="1" s="1"/>
  <c r="H254" i="1"/>
  <c r="J254" i="1" s="1"/>
  <c r="H346" i="1"/>
  <c r="J346" i="1" s="1"/>
  <c r="H418" i="1"/>
  <c r="J418" i="1" s="1"/>
  <c r="H493" i="1"/>
  <c r="J493" i="1" s="1"/>
  <c r="H564" i="1"/>
  <c r="J564" i="1" s="1"/>
  <c r="H17" i="1"/>
  <c r="J17" i="1" s="1"/>
  <c r="H148" i="1"/>
  <c r="J148" i="1" s="1"/>
  <c r="H242" i="1"/>
  <c r="J242" i="1" s="1"/>
  <c r="H338" i="1"/>
  <c r="J338" i="1" s="1"/>
  <c r="H408" i="1"/>
  <c r="J408" i="1" s="1"/>
  <c r="H485" i="1"/>
  <c r="J485" i="1" s="1"/>
  <c r="H557" i="1"/>
  <c r="J557" i="1" s="1"/>
  <c r="H24" i="1"/>
  <c r="J24" i="1" s="1"/>
  <c r="H150" i="1"/>
  <c r="J150" i="1" s="1"/>
  <c r="H244" i="1"/>
  <c r="J244" i="1" s="1"/>
  <c r="H340" i="1"/>
  <c r="J340" i="1" s="1"/>
  <c r="H411" i="1"/>
  <c r="J411" i="1" s="1"/>
  <c r="H486" i="1"/>
  <c r="J486" i="1" s="1"/>
  <c r="H558" i="1"/>
  <c r="J558" i="1" s="1"/>
  <c r="H636" i="1"/>
  <c r="J636" i="1" s="1"/>
  <c r="H140" i="1"/>
  <c r="J140" i="1" s="1"/>
  <c r="H232" i="1"/>
  <c r="J232" i="1" s="1"/>
  <c r="H327" i="1"/>
  <c r="J327" i="1" s="1"/>
  <c r="H401" i="1"/>
  <c r="J401" i="1" s="1"/>
  <c r="H479" i="1"/>
  <c r="J479" i="1" s="1"/>
  <c r="H551" i="1"/>
  <c r="J551" i="1" s="1"/>
  <c r="H627" i="1"/>
  <c r="J627" i="1" s="1"/>
  <c r="H132" i="1"/>
  <c r="J132" i="1" s="1"/>
  <c r="H222" i="1"/>
  <c r="J222" i="1" s="1"/>
  <c r="H319" i="1"/>
  <c r="J319" i="1" s="1"/>
  <c r="H394" i="1"/>
  <c r="J394" i="1" s="1"/>
  <c r="H468" i="1"/>
  <c r="J468" i="1" s="1"/>
  <c r="H543" i="1"/>
  <c r="J543" i="1" s="1"/>
  <c r="H14" i="1"/>
  <c r="J14" i="1" s="1"/>
  <c r="H303" i="1"/>
  <c r="J303" i="1" s="1"/>
  <c r="H506" i="1"/>
  <c r="J506" i="1" s="1"/>
  <c r="H664" i="1"/>
  <c r="J664" i="1" s="1"/>
  <c r="H146" i="1"/>
  <c r="J146" i="1" s="1"/>
  <c r="H387" i="1"/>
  <c r="J387" i="1" s="1"/>
  <c r="H581" i="1"/>
  <c r="J581" i="1" s="1"/>
  <c r="H694" i="1"/>
  <c r="J694" i="1" s="1"/>
  <c r="H249" i="1"/>
  <c r="J249" i="1" s="1"/>
  <c r="H459" i="1"/>
  <c r="J459" i="1" s="1"/>
  <c r="H646" i="1"/>
  <c r="J646" i="1" s="1"/>
  <c r="H538" i="1"/>
  <c r="J538" i="1" s="1"/>
  <c r="H442" i="1"/>
  <c r="J442" i="1" s="1"/>
  <c r="H661" i="1"/>
  <c r="J661" i="1" s="1"/>
  <c r="H53" i="1"/>
  <c r="J53" i="1" s="1"/>
  <c r="H638" i="1"/>
  <c r="J638" i="1" s="1"/>
  <c r="H691" i="1"/>
  <c r="J691" i="1" s="1"/>
  <c r="H683" i="1"/>
  <c r="J683" i="1" s="1"/>
  <c r="H192" i="1"/>
  <c r="J192" i="1" s="1"/>
  <c r="H545" i="1"/>
  <c r="J545" i="1" s="1"/>
  <c r="H471" i="1"/>
  <c r="J471" i="1" s="1"/>
  <c r="H699" i="1"/>
  <c r="J699" i="1" s="1"/>
  <c r="H236" i="1"/>
  <c r="J236" i="1" s="1"/>
  <c r="H83" i="1"/>
  <c r="J83" i="1" s="1"/>
  <c r="H75" i="1"/>
  <c r="J75" i="1" s="1"/>
  <c r="H66" i="1"/>
  <c r="J66" i="1" s="1"/>
  <c r="H48" i="1"/>
  <c r="J48" i="1" s="1"/>
  <c r="H61" i="1"/>
  <c r="J61" i="1" s="1"/>
  <c r="H167" i="1"/>
  <c r="J167" i="1" s="1"/>
  <c r="H268" i="1"/>
  <c r="J268" i="1" s="1"/>
  <c r="H355" i="1"/>
  <c r="J355" i="1" s="1"/>
  <c r="H427" i="1"/>
  <c r="J427" i="1" s="1"/>
  <c r="H501" i="1"/>
  <c r="J501" i="1" s="1"/>
  <c r="H573" i="1"/>
  <c r="J573" i="1" s="1"/>
  <c r="H43" i="1"/>
  <c r="J43" i="1" s="1"/>
  <c r="H158" i="1"/>
  <c r="J158" i="1" s="1"/>
  <c r="H256" i="1"/>
  <c r="J256" i="1" s="1"/>
  <c r="H347" i="1"/>
  <c r="J347" i="1" s="1"/>
  <c r="H419" i="1"/>
  <c r="J419" i="1" s="1"/>
  <c r="H494" i="1"/>
  <c r="J494" i="1" s="1"/>
  <c r="H565" i="1"/>
  <c r="J565" i="1" s="1"/>
  <c r="H49" i="1"/>
  <c r="J49" i="1" s="1"/>
  <c r="H159" i="1"/>
  <c r="J159" i="1" s="1"/>
  <c r="H257" i="1"/>
  <c r="J257" i="1" s="1"/>
  <c r="H348" i="1"/>
  <c r="J348" i="1" s="1"/>
  <c r="H420" i="1"/>
  <c r="J420" i="1" s="1"/>
  <c r="H495" i="1"/>
  <c r="J495" i="1" s="1"/>
  <c r="H566" i="1"/>
  <c r="J566" i="1" s="1"/>
  <c r="H26" i="1"/>
  <c r="J26" i="1" s="1"/>
  <c r="H151" i="1"/>
  <c r="J151" i="1" s="1"/>
  <c r="H245" i="1"/>
  <c r="J245" i="1" s="1"/>
  <c r="H341" i="1"/>
  <c r="J341" i="1" s="1"/>
  <c r="H412" i="1"/>
  <c r="J412" i="1" s="1"/>
  <c r="H487" i="1"/>
  <c r="J487" i="1" s="1"/>
  <c r="H559" i="1"/>
  <c r="J559" i="1" s="1"/>
  <c r="H637" i="1"/>
  <c r="J637" i="1" s="1"/>
  <c r="H141" i="1"/>
  <c r="J141" i="1" s="1"/>
  <c r="H235" i="1"/>
  <c r="J235" i="1" s="1"/>
  <c r="H328" i="1"/>
  <c r="J328" i="1" s="1"/>
  <c r="H403" i="1"/>
  <c r="J403" i="1" s="1"/>
  <c r="H480" i="1"/>
  <c r="J480" i="1" s="1"/>
  <c r="H552" i="1"/>
  <c r="J552" i="1" s="1"/>
  <c r="H73" i="1"/>
  <c r="J73" i="1" s="1"/>
  <c r="H334" i="1"/>
  <c r="J334" i="1" s="1"/>
  <c r="H528" i="1"/>
  <c r="J528" i="1" s="1"/>
  <c r="H674" i="1"/>
  <c r="J674" i="1" s="1"/>
  <c r="H179" i="1"/>
  <c r="J179" i="1" s="1"/>
  <c r="H406" i="1"/>
  <c r="J406" i="1" s="1"/>
  <c r="H611" i="1"/>
  <c r="J611" i="1" s="1"/>
  <c r="H705" i="1"/>
  <c r="J705" i="1" s="1"/>
  <c r="J704" i="1" s="1"/>
  <c r="C19" i="4" s="1"/>
  <c r="H279" i="1"/>
  <c r="J279" i="1" s="1"/>
  <c r="H489" i="1"/>
  <c r="J489" i="1" s="1"/>
  <c r="H657" i="1"/>
  <c r="J657" i="1" s="1"/>
  <c r="H126" i="1"/>
  <c r="J126" i="1" s="1"/>
  <c r="H371" i="1"/>
  <c r="J371" i="1" s="1"/>
  <c r="H562" i="1"/>
  <c r="J562" i="1" s="1"/>
  <c r="H688" i="1"/>
  <c r="J688" i="1" s="1"/>
  <c r="H253" i="1"/>
  <c r="J253" i="1" s="1"/>
  <c r="H470" i="1"/>
  <c r="J470" i="1" s="1"/>
  <c r="H648" i="1"/>
  <c r="J648" i="1" s="1"/>
  <c r="H692" i="1"/>
  <c r="J692" i="1" s="1"/>
  <c r="H227" i="1"/>
  <c r="J227" i="1" s="1"/>
  <c r="H663" i="1"/>
  <c r="J663" i="1" s="1"/>
  <c r="H67" i="1"/>
  <c r="J67" i="1" s="1"/>
  <c r="H444" i="1"/>
  <c r="J444" i="1" s="1"/>
  <c r="H183" i="1"/>
  <c r="J183" i="1" s="1"/>
  <c r="H88" i="1"/>
  <c r="J88" i="1" s="1"/>
  <c r="H504" i="1"/>
  <c r="J504" i="1" s="1"/>
  <c r="H568" i="1"/>
  <c r="J568" i="1" s="1"/>
  <c r="H239" i="1"/>
  <c r="J239" i="1" s="1"/>
  <c r="H188" i="1"/>
  <c r="J188" i="1" s="1"/>
  <c r="H379" i="1"/>
  <c r="J379" i="1" s="1"/>
  <c r="H500" i="1"/>
  <c r="J500" i="1" s="1"/>
  <c r="H654" i="1"/>
  <c r="J654" i="1" s="1"/>
  <c r="H112" i="1"/>
  <c r="J112" i="1" s="1"/>
  <c r="H472" i="1"/>
  <c r="J472" i="1" s="1"/>
  <c r="H684" i="1"/>
  <c r="J684" i="1" s="1"/>
  <c r="H397" i="1"/>
  <c r="J397" i="1" s="1"/>
  <c r="H672" i="1"/>
  <c r="J672" i="1" s="1"/>
  <c r="H164" i="1"/>
  <c r="J164" i="1" s="1"/>
  <c r="H95" i="1"/>
  <c r="J95" i="1" s="1"/>
  <c r="H84" i="1"/>
  <c r="J84" i="1" s="1"/>
  <c r="H77" i="1"/>
  <c r="J77" i="1" s="1"/>
  <c r="H58" i="1"/>
  <c r="J58" i="1" s="1"/>
  <c r="H81" i="1"/>
  <c r="J81" i="1" s="1"/>
  <c r="H182" i="1"/>
  <c r="J182" i="1" s="1"/>
  <c r="H281" i="1"/>
  <c r="J281" i="1" s="1"/>
  <c r="H366" i="1"/>
  <c r="J366" i="1" s="1"/>
  <c r="H435" i="1"/>
  <c r="J435" i="1" s="1"/>
  <c r="H510" i="1"/>
  <c r="J510" i="1" s="1"/>
  <c r="H583" i="1"/>
  <c r="J583" i="1" s="1"/>
  <c r="H62" i="1"/>
  <c r="J62" i="1" s="1"/>
  <c r="H168" i="1"/>
  <c r="J168" i="1" s="1"/>
  <c r="H270" i="1"/>
  <c r="J270" i="1" s="1"/>
  <c r="H358" i="1"/>
  <c r="J358" i="1" s="1"/>
  <c r="H428" i="1"/>
  <c r="J428" i="1" s="1"/>
  <c r="H502" i="1"/>
  <c r="J502" i="1" s="1"/>
  <c r="H574" i="1"/>
  <c r="J574" i="1" s="1"/>
  <c r="H69" i="1"/>
  <c r="J69" i="1" s="1"/>
  <c r="H169" i="1"/>
  <c r="J169" i="1" s="1"/>
  <c r="H271" i="1"/>
  <c r="J271" i="1" s="1"/>
  <c r="H359" i="1"/>
  <c r="J359" i="1" s="1"/>
  <c r="H429" i="1"/>
  <c r="J429" i="1" s="1"/>
  <c r="H503" i="1"/>
  <c r="J503" i="1" s="1"/>
  <c r="H575" i="1"/>
  <c r="J575" i="1" s="1"/>
  <c r="H52" i="1"/>
  <c r="J52" i="1" s="1"/>
  <c r="H161" i="1"/>
  <c r="J161" i="1" s="1"/>
  <c r="H259" i="1"/>
  <c r="J259" i="1" s="1"/>
  <c r="H349" i="1"/>
  <c r="J349" i="1" s="1"/>
  <c r="H421" i="1"/>
  <c r="J421" i="1" s="1"/>
  <c r="H496" i="1"/>
  <c r="J496" i="1" s="1"/>
  <c r="H567" i="1"/>
  <c r="J567" i="1" s="1"/>
  <c r="H27" i="1"/>
  <c r="J27" i="1" s="1"/>
  <c r="H152" i="1"/>
  <c r="J152" i="1" s="1"/>
  <c r="H247" i="1"/>
  <c r="J247" i="1" s="1"/>
  <c r="H342" i="1"/>
  <c r="J342" i="1" s="1"/>
  <c r="H413" i="1"/>
  <c r="J413" i="1" s="1"/>
  <c r="H488" i="1"/>
  <c r="J488" i="1" s="1"/>
  <c r="H560" i="1"/>
  <c r="J560" i="1" s="1"/>
  <c r="H114" i="1"/>
  <c r="J114" i="1" s="1"/>
  <c r="H362" i="1"/>
  <c r="J362" i="1" s="1"/>
  <c r="H554" i="1"/>
  <c r="J554" i="1" s="1"/>
  <c r="H685" i="1"/>
  <c r="J685" i="1" s="1"/>
  <c r="H212" i="1"/>
  <c r="J212" i="1" s="1"/>
  <c r="H433" i="1"/>
  <c r="J433" i="1" s="1"/>
  <c r="H630" i="1"/>
  <c r="J630" i="1" s="1"/>
  <c r="H29" i="1"/>
  <c r="J29" i="1" s="1"/>
  <c r="H311" i="1"/>
  <c r="J311" i="1" s="1"/>
  <c r="H509" i="1"/>
  <c r="J509" i="1" s="1"/>
  <c r="H666" i="1"/>
  <c r="J666" i="1" s="1"/>
  <c r="H154" i="1"/>
  <c r="J154" i="1" s="1"/>
  <c r="H389" i="1"/>
  <c r="J389" i="1" s="1"/>
  <c r="H589" i="1"/>
  <c r="J589" i="1" s="1"/>
  <c r="H697" i="1"/>
  <c r="J697" i="1" s="1"/>
  <c r="H287" i="1"/>
  <c r="J287" i="1" s="1"/>
  <c r="H492" i="1"/>
  <c r="J492" i="1" s="1"/>
  <c r="H660" i="1"/>
  <c r="J660" i="1" s="1"/>
  <c r="H671" i="1"/>
  <c r="J671" i="1" s="1"/>
  <c r="H142" i="1"/>
  <c r="J142" i="1" s="1"/>
  <c r="H622" i="1"/>
  <c r="J622" i="1" s="1"/>
  <c r="H641" i="1"/>
  <c r="J641" i="1" s="1"/>
  <c r="H104" i="1"/>
  <c r="J104" i="1" s="1"/>
  <c r="H193" i="1"/>
  <c r="J193" i="1" s="1"/>
  <c r="H289" i="1"/>
  <c r="J289" i="1" s="1"/>
  <c r="H82" i="1"/>
  <c r="J82" i="1" s="1"/>
  <c r="H282" i="1"/>
  <c r="J282" i="1" s="1"/>
  <c r="H184" i="1"/>
  <c r="J184" i="1" s="1"/>
  <c r="H174" i="1"/>
  <c r="J174" i="1" s="1"/>
  <c r="H260" i="1"/>
  <c r="J260" i="1" s="1"/>
  <c r="H458" i="1"/>
  <c r="J458" i="1" s="1"/>
  <c r="H678" i="1"/>
  <c r="J678" i="1" s="1"/>
  <c r="H640" i="1"/>
  <c r="J640" i="1" s="1"/>
  <c r="H54" i="1"/>
  <c r="J54" i="1" s="1"/>
  <c r="H537" i="1"/>
  <c r="J537" i="1" s="1"/>
  <c r="H415" i="1"/>
  <c r="J415" i="1" s="1"/>
  <c r="H517" i="1"/>
  <c r="J517" i="1" s="1"/>
  <c r="H668" i="1"/>
  <c r="J668" i="1" s="1"/>
  <c r="J701" i="1" l="1"/>
  <c r="C18" i="4" s="1"/>
  <c r="J706" i="1"/>
  <c r="C20" i="4" s="1"/>
  <c r="J31" i="2"/>
  <c r="C29" i="4" s="1"/>
  <c r="J22" i="2"/>
  <c r="C28" i="4" s="1"/>
  <c r="J14" i="2"/>
  <c r="J30" i="1"/>
  <c r="C9" i="4" s="1"/>
  <c r="C12" i="8" s="1"/>
  <c r="J50" i="1"/>
  <c r="C10" i="4" s="1"/>
  <c r="C14" i="8" s="1"/>
  <c r="J9" i="1"/>
  <c r="C8" i="4" s="1"/>
  <c r="C10" i="8" s="1"/>
  <c r="J329" i="1"/>
  <c r="C13" i="4" s="1"/>
  <c r="J89" i="1"/>
  <c r="C11" i="4" s="1"/>
  <c r="C16" i="8" s="1"/>
  <c r="J170" i="1"/>
  <c r="C12" i="4" s="1"/>
  <c r="J476" i="1"/>
  <c r="C14" i="4" s="1"/>
  <c r="J696" i="1"/>
  <c r="C17" i="4" s="1"/>
  <c r="J669" i="1"/>
  <c r="C16" i="4" s="1"/>
  <c r="J652" i="1"/>
  <c r="C15" i="4" s="1"/>
  <c r="D11" i="8" l="1"/>
  <c r="O11" i="8" s="1"/>
  <c r="C38" i="8"/>
  <c r="E15" i="8"/>
  <c r="F15" i="8"/>
  <c r="F17" i="8"/>
  <c r="E17" i="8"/>
  <c r="O17" i="8" s="1"/>
  <c r="F13" i="8"/>
  <c r="E13" i="8"/>
  <c r="D13" i="8"/>
  <c r="J37" i="2"/>
  <c r="C27" i="4"/>
  <c r="C30" i="4" s="1"/>
  <c r="C19" i="5" s="1"/>
  <c r="C21" i="4"/>
  <c r="C18" i="5" s="1"/>
  <c r="J713" i="1"/>
  <c r="D38" i="8" l="1"/>
  <c r="O13" i="8"/>
  <c r="E38" i="8"/>
  <c r="F38" i="8"/>
  <c r="O15" i="8"/>
  <c r="C20" i="5"/>
  <c r="C32" i="4"/>
  <c r="D39" i="8" l="1"/>
  <c r="E39" i="8" s="1"/>
  <c r="F39" i="8" s="1"/>
  <c r="G39" i="8" s="1"/>
  <c r="H39" i="8" s="1"/>
  <c r="I39" i="8" s="1"/>
  <c r="J39" i="8" s="1"/>
  <c r="K39" i="8" s="1"/>
  <c r="L39" i="8" s="1"/>
  <c r="M39" i="8" s="1"/>
  <c r="N39" i="8" s="1"/>
  <c r="O38" i="8"/>
</calcChain>
</file>

<file path=xl/sharedStrings.xml><?xml version="1.0" encoding="utf-8"?>
<sst xmlns="http://schemas.openxmlformats.org/spreadsheetml/2006/main" count="3483" uniqueCount="1975">
  <si>
    <t>CNPJ:</t>
  </si>
  <si>
    <t xml:space="preserve">MEMÓRIA DE CÁLCULO DO BDI - OBRA </t>
  </si>
  <si>
    <t>BDI APLICADO AO PROJETO - BASEADO MANUAL DE ORIENTAÇÕES PARA ELABORAÇÃO DE PLANILHAS ORÇAMENTÁRIAS DE OBRAS PÚBLICAS – TCU (2014) E RELATÓRIO DO ACORDÃO Nº 2.622/2013.</t>
  </si>
  <si>
    <t>ITEM</t>
  </si>
  <si>
    <t xml:space="preserve">TAXA % </t>
  </si>
  <si>
    <t>%</t>
  </si>
  <si>
    <t>TOTAL ACUMULADO</t>
  </si>
  <si>
    <t>01</t>
  </si>
  <si>
    <t>02</t>
  </si>
  <si>
    <t>03</t>
  </si>
  <si>
    <t>04</t>
  </si>
  <si>
    <t>05</t>
  </si>
  <si>
    <t>06</t>
  </si>
  <si>
    <t>07</t>
  </si>
  <si>
    <t>08</t>
  </si>
  <si>
    <t>EMPRESA LICITANTE:</t>
  </si>
  <si>
    <t>OBJETO:</t>
  </si>
  <si>
    <t>PRAZO DE EXECUÇÃO:</t>
  </si>
  <si>
    <t>DATA:</t>
  </si>
  <si>
    <t>____________________________________</t>
  </si>
  <si>
    <t>DISCRIMINAÇÃO</t>
  </si>
  <si>
    <t>AC (Taxa de rateio da administração central)</t>
  </si>
  <si>
    <t>R (Riscos e imprevistos)</t>
  </si>
  <si>
    <t>S (Taxa representativa de seguros)</t>
  </si>
  <si>
    <t>G (Taxa que representa o ônus das garantias exigidas em edital)</t>
  </si>
  <si>
    <t>SUBTOTAL:</t>
  </si>
  <si>
    <t xml:space="preserve">Despesas Financeiras </t>
  </si>
  <si>
    <t>Taxa representativa de incidências de impostos (I)</t>
  </si>
  <si>
    <t>PIS - Programa de Integração Social</t>
  </si>
  <si>
    <t>ISS - Imposto Sobre Serviço de Qualquer Natureza</t>
  </si>
  <si>
    <t>Lucro</t>
  </si>
  <si>
    <t>SUBTOTAL - (L)</t>
  </si>
  <si>
    <t>BDI ESTABELECIDO PARA ESTE PROJETO:</t>
  </si>
  <si>
    <t xml:space="preserve">MEMÓRIA DE CÁLCULO DO BDI - EQUIPAMENTOS </t>
  </si>
  <si>
    <t>BDI NÃO DESONERADO</t>
  </si>
  <si>
    <t xml:space="preserve"> Contratação de empresa de especializada para construção do 42º GBM/CBMDF.</t>
  </si>
  <si>
    <t>11 (ONZE) MESES.</t>
  </si>
  <si>
    <t>Orçamento Sintético</t>
  </si>
  <si>
    <t>Item</t>
  </si>
  <si>
    <t>Código</t>
  </si>
  <si>
    <t>Banco</t>
  </si>
  <si>
    <t>Descrição</t>
  </si>
  <si>
    <t>Und</t>
  </si>
  <si>
    <t>Quant.</t>
  </si>
  <si>
    <t>Valor Unit com BDI</t>
  </si>
  <si>
    <t>SERVIÇOS PRELIMINARES</t>
  </si>
  <si>
    <t xml:space="preserve"> 1.1 </t>
  </si>
  <si>
    <t>CANTEIRO DE OBRAS</t>
  </si>
  <si>
    <t xml:space="preserve"> 1.1.1 </t>
  </si>
  <si>
    <t>MOBILIZAÇÃO E DESMOBILIZAÇÃO</t>
  </si>
  <si>
    <t xml:space="preserve"> 1.1.1.1 </t>
  </si>
  <si>
    <t xml:space="preserve"> COMP-1786 </t>
  </si>
  <si>
    <t>Próprio</t>
  </si>
  <si>
    <t>Copia da SBC (012689) - MOBILIZACAO E DESMOBILIZACAO DE CANTEIRO</t>
  </si>
  <si>
    <t>UN</t>
  </si>
  <si>
    <t xml:space="preserve"> 1.1.2 </t>
  </si>
  <si>
    <t>CONSTRUÇÕES PROVISÓRIAS</t>
  </si>
  <si>
    <t xml:space="preserve"> 1.1.2.1 </t>
  </si>
  <si>
    <t xml:space="preserve"> 93210 </t>
  </si>
  <si>
    <t>SINAPI</t>
  </si>
  <si>
    <t>EXECUÇÃO DE REFEITÓRIO EM CANTEIRO DE OBRA EM CHAPA DE MADEIRA COMPENSADA, NÃO INCLUSO MOBILIÁRIO E EQUIPAMENTOS. AF_02/2016</t>
  </si>
  <si>
    <t>m²</t>
  </si>
  <si>
    <t xml:space="preserve"> 1.1.2.2 </t>
  </si>
  <si>
    <t xml:space="preserve"> 93207 </t>
  </si>
  <si>
    <t>EXECUÇÃO DE ESCRITÓRIO EM CANTEIRO DE OBRA EM CHAPA DE MADEIRA COMPENSADA, NÃO INCLUSO MOBILIÁRIO E EQUIPAMENTOS. AF_02/2016</t>
  </si>
  <si>
    <t xml:space="preserve"> 1.1.2.3 </t>
  </si>
  <si>
    <t xml:space="preserve"> 93212 </t>
  </si>
  <si>
    <t>EXECUÇÃO DE SANITÁRIO E VESTIÁRIO EM CANTEIRO DE OBRA EM CHAPA DE MADEIRA COMPENSADA, NÃO INCLUSO MOBILIÁRIO. AF_02/2016</t>
  </si>
  <si>
    <t xml:space="preserve"> 1.1.2.4 </t>
  </si>
  <si>
    <t xml:space="preserve"> 93208 </t>
  </si>
  <si>
    <t>EXECUÇÃO DE ALMOXARIFADO EM CANTEIRO DE OBRA EM CHAPA DE MADEIRA COMPENSADA, INCLUSO PRATELEIRAS. AF_02/2016</t>
  </si>
  <si>
    <t xml:space="preserve"> 1.1.2.5 </t>
  </si>
  <si>
    <t xml:space="preserve"> 93585 </t>
  </si>
  <si>
    <t>EXECUÇÃO DE GUARITA EM CANTEIRO DE OBRA EM CHAPA DE MADEIRA COMPENSADA, NÃO INCLUSO MOBILIÁRIO. AF_04/2016</t>
  </si>
  <si>
    <t xml:space="preserve"> 1.1.3 </t>
  </si>
  <si>
    <t>LIGAÇÕES PROVISÓRIAS</t>
  </si>
  <si>
    <t xml:space="preserve"> 1.1.3.1 </t>
  </si>
  <si>
    <t xml:space="preserve"> COMP-1276 </t>
  </si>
  <si>
    <t>Copia da SINAPI 01/2020 (41598) - ENTRADA PROVISORIA DE ENERGIA ELETRICA AEREA TRIFASICA 40A EM POSTE MADEIRA</t>
  </si>
  <si>
    <t xml:space="preserve"> 1.1.3.2 </t>
  </si>
  <si>
    <t xml:space="preserve"> COMP-1277 </t>
  </si>
  <si>
    <t>CÓPIA DE TCPO 13 (02510.8.1.1) - LIGAÇÃO PROVISÓRIA DE ÁGUA PARA OBRA E INSTALAÇÃO SANITÁRIA PROVISÓRIA , PEQUENAS OBRAS - INSTALAÇÃO MÍNIMA</t>
  </si>
  <si>
    <t xml:space="preserve"> 1.1.4 </t>
  </si>
  <si>
    <t>PROTEÇÃO E SINALIZAÇÃO</t>
  </si>
  <si>
    <t xml:space="preserve"> 1.1.4.1 </t>
  </si>
  <si>
    <t xml:space="preserve"> 74209/001 </t>
  </si>
  <si>
    <t>PLACA DE OBRA EM CHAPA DE ACO GALVANIZADO</t>
  </si>
  <si>
    <t xml:space="preserve"> 1.1.4.2 </t>
  </si>
  <si>
    <t xml:space="preserve"> 98459 </t>
  </si>
  <si>
    <t>TAPUME COM TELHA METÁLICA. AF_05/2018</t>
  </si>
  <si>
    <t xml:space="preserve"> 1.1.5 </t>
  </si>
  <si>
    <t>CONSUMOS CANTEIRO DE OBRAS</t>
  </si>
  <si>
    <t xml:space="preserve"> 1.1.5.1 </t>
  </si>
  <si>
    <t xml:space="preserve"> COMP-1805 </t>
  </si>
  <si>
    <t>Copia da SBC (014015) - CONSUMO AGUA E ESGOTO OBRAS ATE 1.500m2</t>
  </si>
  <si>
    <t>MES</t>
  </si>
  <si>
    <t xml:space="preserve"> 1.1.5.2 </t>
  </si>
  <si>
    <t xml:space="preserve"> COMP-1806 </t>
  </si>
  <si>
    <t>Copia da SBC (014300) - CONSUMO DE ENERGIA (LUZ E FORCA) EM SERVICOS DE OBRAS</t>
  </si>
  <si>
    <t xml:space="preserve"> 1.2 </t>
  </si>
  <si>
    <t>LOCAÇÃO DA OBRA</t>
  </si>
  <si>
    <t xml:space="preserve"> 1.2.1 </t>
  </si>
  <si>
    <t xml:space="preserve"> 99059 </t>
  </si>
  <si>
    <t>LOCACAO CONVENCIONAL DE OBRA, UTILIZANDO GABARITO DE TÁBUAS CORRIDAS PONTALETADAS A CADA 2,00M -  2 UTILIZAÇÕES. AF_10/2018</t>
  </si>
  <si>
    <t>M</t>
  </si>
  <si>
    <t>MOVIMENTAÇÃO DE TERRA E PAVIMENTAÇÃO</t>
  </si>
  <si>
    <t xml:space="preserve"> 2.1 </t>
  </si>
  <si>
    <t>MOVIMENTAÇÃO DE TERRA</t>
  </si>
  <si>
    <t xml:space="preserve"> 2.1.1 </t>
  </si>
  <si>
    <t xml:space="preserve"> 101115 </t>
  </si>
  <si>
    <t>ESCAVAÇÃO HORIZONTAL EM SOLO DE 1A CATEGORIA COM TRATOR DE ESTEIRAS (150HP/LÂMINA: 3,18M3). AF_07/2020</t>
  </si>
  <si>
    <t>m³</t>
  </si>
  <si>
    <t xml:space="preserve"> 2.1.2 </t>
  </si>
  <si>
    <t xml:space="preserve"> 96385 </t>
  </si>
  <si>
    <t>EXECUÇÃO E COMPACTAÇÃO DE ATERRO COM SOLO PREDOMINANTEMENTE ARGILOSO - EXCLUSIVE SOLO, ESCAVAÇÃO, CARGA E TRANSPORTE. AF_11/2019</t>
  </si>
  <si>
    <t xml:space="preserve"> 2.1.3 </t>
  </si>
  <si>
    <t xml:space="preserve"> 101125 </t>
  </si>
  <si>
    <t>ESCAVAÇÃO HORIZONTAL, INCLUINDO CARGA E DESCARGA EM SOLO DE 1A CATEGORIA COM TRATOR DE ESTEIRAS (150HP/LÂMINA: 3,18M3). AF_07/2020</t>
  </si>
  <si>
    <t xml:space="preserve"> 2.1.4 </t>
  </si>
  <si>
    <t xml:space="preserve"> 97918 </t>
  </si>
  <si>
    <t>TRANSPORTE COM CAMINHÃO BASCULANTE DE 6 M³, EM VIA URBANA PAVIMENTADA, DMT ATÉ 30 KM (UNIDADE: TXKM). AF_07/2020</t>
  </si>
  <si>
    <t>TXKM</t>
  </si>
  <si>
    <t xml:space="preserve"> 2.2 </t>
  </si>
  <si>
    <t>PAVIMENTAÇÃO</t>
  </si>
  <si>
    <t xml:space="preserve"> 2.2.1 </t>
  </si>
  <si>
    <t>SUBLEITO</t>
  </si>
  <si>
    <t xml:space="preserve"> 2.2.1.1 </t>
  </si>
  <si>
    <t xml:space="preserve"> 100576 </t>
  </si>
  <si>
    <t>REGULARIZAÇÃO E COMPACTAÇÃO DE SUBLEITO DE SOLO  PREDOMINANTEMENTE ARGILOSO. AF_11/2019</t>
  </si>
  <si>
    <t xml:space="preserve"> 2.2.2 </t>
  </si>
  <si>
    <t>SUB-BASE</t>
  </si>
  <si>
    <t xml:space="preserve"> 2.2.2.1 </t>
  </si>
  <si>
    <t xml:space="preserve"> 100573 </t>
  </si>
  <si>
    <t>EXECUÇÃO E COMPACTAÇÃO DE BASE E OU SUB-BASE PARA PAVIMENTAÇÃO DE SOLO (PREDOMINANTEMENTE ARGILOSO) BRITA - 50/50 - EXCLUSIVE SOLO, ESCAVAÇÃO, CARGA E TRANSPORTE. AF_11/2019</t>
  </si>
  <si>
    <t xml:space="preserve"> 2.2.3 </t>
  </si>
  <si>
    <t>BASE</t>
  </si>
  <si>
    <t xml:space="preserve"> 2.2.3.1 </t>
  </si>
  <si>
    <t xml:space="preserve"> 96396 </t>
  </si>
  <si>
    <t>EXECUÇÃO E COMPACTAÇÃO DE BASE E OU SUB BASE PARA PAVIMENTAÇÃO DE BRITA GRADUADA SIMPLES - EXCLUSIVE CARGA E TRANSPORTE. AF_11/2019</t>
  </si>
  <si>
    <t xml:space="preserve"> 2.2.3.2 </t>
  </si>
  <si>
    <t xml:space="preserve"> COMP-1395 </t>
  </si>
  <si>
    <t>Copia da SINAPI (83356) - TRANSPORTE COMERCIAL DE BRITA</t>
  </si>
  <si>
    <t>M3XKM</t>
  </si>
  <si>
    <t xml:space="preserve"> 2.2.4 </t>
  </si>
  <si>
    <t>REVESTIMENTO</t>
  </si>
  <si>
    <t xml:space="preserve"> 2.2.4.1 </t>
  </si>
  <si>
    <t xml:space="preserve"> COMP-1396 </t>
  </si>
  <si>
    <t>Copia da SINAPI (96401) - EXECUÇÃO DE IMPRIMAÇÃO COM ASFALTO DILUÍDO CM-30. AF_11/2019</t>
  </si>
  <si>
    <t xml:space="preserve"> 2.2.4.2 </t>
  </si>
  <si>
    <t xml:space="preserve"> 96402 </t>
  </si>
  <si>
    <t>EXECUÇÃO DE PINTURA DE LIGAÇÃO COM EMULSÃO ASFÁLTICA RR-2C. AF_11/2019</t>
  </si>
  <si>
    <t xml:space="preserve"> 2.2.4.3 </t>
  </si>
  <si>
    <t xml:space="preserve"> 95995 </t>
  </si>
  <si>
    <t>EXECUÇÃO DE PAVIMENTO COM APLICAÇÃO DE CONCRETO ASFÁLTICO, CAMADA DE ROLAMENTO - EXCLUSIVE CARGA E TRANSPORTE. AF_11/2019</t>
  </si>
  <si>
    <t xml:space="preserve"> 2.2.4.4 </t>
  </si>
  <si>
    <t xml:space="preserve"> 102330 </t>
  </si>
  <si>
    <t>TRANSPORTE COM CAMINHÃO TANQUE DE TRANSPORTE DE MATERIAL ASFÁLTICO DE 30000 L, EM VIA URBANA PAVIMENTADA, DMT ATÉ 30KM (UNIDADE: TXKM). AF_07/2020</t>
  </si>
  <si>
    <t xml:space="preserve"> 2.2.4.5 </t>
  </si>
  <si>
    <t xml:space="preserve"> 102331 </t>
  </si>
  <si>
    <t>TRANSPORTE COM CAMINHÃO TANQUE DE TRANSPORTE DE MATERIAL ASFÁLTICO DE 30000 L, EM VIA URBANA PAVIMENTADA, ADICIONAL PARA DMT EXCEDENTE A 30 KM (UNIDADE: TXKM). AF_07/2020</t>
  </si>
  <si>
    <t>DRENAGEM</t>
  </si>
  <si>
    <t xml:space="preserve"> 3.1 </t>
  </si>
  <si>
    <t>REDE DE DRENAGEM</t>
  </si>
  <si>
    <t xml:space="preserve"> 3.1.1 </t>
  </si>
  <si>
    <t xml:space="preserve"> 90108 </t>
  </si>
  <si>
    <t>ESCAVAÇÃO MECANIZADA DE VALA COM PROFUNDIDADE MAIOR QUE 1,5 M ATÉ 3,0 M (MÉDIA MONTANTE E JUSANTE/UMA COMPOSIÇÃO POR TRECHO), RETROESCAV (0,26 M3), LARGURA DE 0,8 M A 1,5 M, EM SOLO DE 1A CATEGORIA, LOCAIS COM BAIXO NÍVEL DE INTERFERÊNCIA. AF_02/2021</t>
  </si>
  <si>
    <t xml:space="preserve"> 3.1.2 </t>
  </si>
  <si>
    <t xml:space="preserve"> 90106 </t>
  </si>
  <si>
    <t>ESCAVAÇÃO MECANIZADA DE VALA COM PROFUNDIDADE ATÉ 1,5 M (MÉDIA MONTANTE E JUSANTE/UMA COMPOSIÇÃO POR TRECHO), RETROESCAV. (0,26 M3), LARGURA DE 0,8 M A 1,5 M, EM SOLO DE 1A CATEGORIA, LOCAIS COM BAIXO NÍVEL DE INTERFERÊNCIA. AF_02/2021</t>
  </si>
  <si>
    <t xml:space="preserve"> 3.1.3 </t>
  </si>
  <si>
    <t xml:space="preserve"> 100978 </t>
  </si>
  <si>
    <t>CARGA, MANOBRA E DESCARGA DE SOLOS E MATERIAIS GRANULARES EM CAMINHÃO BASCULANTE 10 M³ - CARGA COM ESCAVADEIRA HIDRÁULICA (CAÇAMBA DE 1,20 M³ / 155 HP) E DESCARGA LIVRE (UNIDADE: M3). AF_07/2020</t>
  </si>
  <si>
    <t xml:space="preserve"> 3.1.4 </t>
  </si>
  <si>
    <t xml:space="preserve"> 95878 </t>
  </si>
  <si>
    <t>TRANSPORTE COM CAMINHÃO BASCULANTE DE 10 M³, EM VIA URBANA PAVIMENTADA, DMT ATÉ 30 KM (UNIDADE: TXKM). AF_07/2020</t>
  </si>
  <si>
    <t xml:space="preserve"> 3.1.5 </t>
  </si>
  <si>
    <t xml:space="preserve"> 94342 </t>
  </si>
  <si>
    <t>ATERRO MANUAL DE VALAS COM AREIA PARA ATERRO E COMPACTAÇÃO MECANIZADA. AF_05/2016</t>
  </si>
  <si>
    <t xml:space="preserve"> 3.1.6 </t>
  </si>
  <si>
    <t xml:space="preserve"> 93379 </t>
  </si>
  <si>
    <t>REATERRO MECANIZADO DE VALA COM RETROESCAVADEIRA (CAPACIDADE DA CAÇAMBA DA RETRO: 0,26 M³ / POTÊNCIA: 88 HP), LARGURA DE 0,8 A 1,5 M, PROFUNDIDADE ATÉ 1,5 M, COM SOLO DE 1ª CATEGORIA EM LOCAIS COM BAIXO NÍVEL DE INTERFERÊNCIA. AF_04/2016</t>
  </si>
  <si>
    <t xml:space="preserve"> 3.1.7 </t>
  </si>
  <si>
    <t xml:space="preserve"> 101576 </t>
  </si>
  <si>
    <t>ESCORAMENTO DE VALA, TIPO DESCONTÍNUO, COM PROFUNDIDADE DE 0 A 1,5 M, LARGURA MENOR QUE 1,5 M. AF_08/2020</t>
  </si>
  <si>
    <t xml:space="preserve"> 3.1.8 </t>
  </si>
  <si>
    <t xml:space="preserve"> 94057 </t>
  </si>
  <si>
    <t>ESCORAMENTO DE VALA, TIPO DESCONTÍNUO, COM PROFUNDIDADE DE 1,5 M A 3,0 M, LARGURA MENOR QUE 1,5 M, EM LOCAL COM NÍVEL BAIXO DE INTERFERÊNCIA. AF_06/2016</t>
  </si>
  <si>
    <t xml:space="preserve"> 3.1.9 </t>
  </si>
  <si>
    <t xml:space="preserve"> 95568 </t>
  </si>
  <si>
    <t>TUBO DE CONCRETO (SIMPLES) PARA REDES COLETORAS DE ÁGUAS PLUVIAIS, DIÂMETRO DE 400 MM, JUNTA RÍGIDA, INSTALADO EM LOCAL COM BAIXO NÍVEL DE INTERFERÊNCIAS - FORNECIMENTO E ASSENTAMENTO. AF_12/2015</t>
  </si>
  <si>
    <t xml:space="preserve"> 3.1.10 </t>
  </si>
  <si>
    <t xml:space="preserve"> 92212 </t>
  </si>
  <si>
    <t>TUBO DE CONCRETO PARA REDES COLETORAS DE ÁGUAS PLUVIAIS, DIÂMETRO DE 600 MM, JUNTA RÍGIDA, INSTALADO EM LOCAL COM BAIXO NÍVEL DE INTERFERÊNCIAS - FORNECIMENTO E ASSENTAMENTO. AF_12/2015</t>
  </si>
  <si>
    <t xml:space="preserve"> 3.1.11 </t>
  </si>
  <si>
    <t xml:space="preserve"> 99063 </t>
  </si>
  <si>
    <t>LOCAÇÃO DE REDE DE ÁGUA OU ESGOTO. AF_10/2018</t>
  </si>
  <si>
    <t xml:space="preserve"> 3.2 </t>
  </si>
  <si>
    <t>POÇOS DE VISITA E BOCAS DE LOBO</t>
  </si>
  <si>
    <t xml:space="preserve"> 3.2.1 </t>
  </si>
  <si>
    <t xml:space="preserve"> 97935 </t>
  </si>
  <si>
    <t>CAIXA PARA BOCA DE LOBO SIMPLES RETANGULAR, EM CONCRETO PRÉ-MOLDADO, DIMENSÕES INTERNAS: 0,6X1,0X1,2 M. AF_12/2020</t>
  </si>
  <si>
    <t xml:space="preserve"> 3.2.2 </t>
  </si>
  <si>
    <t xml:space="preserve"> 99275 </t>
  </si>
  <si>
    <t>BASE PARA POÇO DE VISITA CIRCULAR PARA DRENAGEM, EM CONCRETO PRÉ-MOLDADO, DIÂMETRO INTERNO = 0,8 M, PROFUNDIDADE = 1,45 M, EXCLUINDO TAMPÃO. AF_12/2020</t>
  </si>
  <si>
    <t xml:space="preserve"> 3.2.3 </t>
  </si>
  <si>
    <t xml:space="preserve"> 99318 </t>
  </si>
  <si>
    <t>CHAMINÉ CIRCULAR PARA POÇO DE VISITA PARA DRENAGEM, EM CONCRETO PRÉ-MOLDADO, DIÂMETRO INTERNO = 0,6 M. AF_12/2020</t>
  </si>
  <si>
    <t xml:space="preserve"> 3.2.4 </t>
  </si>
  <si>
    <t xml:space="preserve"> 98114 </t>
  </si>
  <si>
    <t>TAMPA CIRCULAR PARA ESGOTO E DRENAGEM, EM FERRO FUNDIDO, DIÂMETRO INTERNO = 0,6 M. AF_12/2020</t>
  </si>
  <si>
    <t xml:space="preserve"> 3.3 </t>
  </si>
  <si>
    <t>DRENAGEM SUPERFICIAL</t>
  </si>
  <si>
    <t xml:space="preserve"> 3.3.1 </t>
  </si>
  <si>
    <t xml:space="preserve"> 94275 </t>
  </si>
  <si>
    <t>ASSENTAMENTO DE GUIA (MEIO-FIO) EM TRECHO RETO, CONFECCIONADA EM CONCRETO PRÉ-FABRICADO, DIMENSÕES 100X15X13X20 CM (COMPRIMENTO X BASE INFERIOR X BASE SUPERIOR X ALTURA), PARA URBANIZAÇÃO INTERNA DE EMPREENDIMENTOS. AF_06/2016_P</t>
  </si>
  <si>
    <t xml:space="preserve"> 3.3.2 </t>
  </si>
  <si>
    <t xml:space="preserve"> 102498 </t>
  </si>
  <si>
    <t>PINTURA DE MEIO-FIO COM TINTA BRANCA A BASE DE CAL (CAIAÇÃO). AF_05/2021</t>
  </si>
  <si>
    <t xml:space="preserve"> 3.4 </t>
  </si>
  <si>
    <t>INFRAESTRUTURA CISTERNAS</t>
  </si>
  <si>
    <t xml:space="preserve"> 3.4.1 </t>
  </si>
  <si>
    <t xml:space="preserve"> 102281 </t>
  </si>
  <si>
    <t>ESCAVAÇÃO MECANIZADA DE VALA COM PROF. MAIOR QUE 1,5 M ATÉ 3,0 M (MÉDIA ENTRE MONTANTE E JUSANTE/UMA COMPOSIÇÃO POR TRECHO),COM ESCAVADEIRA HIDRÁULICA (1,2 M3/155 HP),LARG. DE 1,5 M A 2,5 M, EM SOLO DE 1A CATEGORIA, LOCAIS COM BAIXO NÍVEL DE INTERFERÊNCIA. AF_02/2021</t>
  </si>
  <si>
    <t xml:space="preserve"> 3.4.2 </t>
  </si>
  <si>
    <t xml:space="preserve"> 93369 </t>
  </si>
  <si>
    <t>REATERRO MECANIZADO DE VALA COM ESCAVADEIRA HIDRÁULICA (CAPACIDADE DA CAÇAMBA: 0,8 M³ / POTÊNCIA: 111 HP), LARGURA DE 1,5 A 2,5 M, PROFUNDIDADE DE 1,5 A 3,0 M, COM SOLO (SEM SUBSTITUIÇÃO) DE 1ª CATEGORIA EM LOCAIS COM BAIXO NÍVEL DE INTERFERÊNCIA. AF_04/2016</t>
  </si>
  <si>
    <t xml:space="preserve"> 3.4.3 </t>
  </si>
  <si>
    <t xml:space="preserve"> 3.4.4 </t>
  </si>
  <si>
    <t xml:space="preserve"> 3.5 </t>
  </si>
  <si>
    <t>BOMBAS E CASA DE BOMBAS</t>
  </si>
  <si>
    <t xml:space="preserve"> 3.5.1 </t>
  </si>
  <si>
    <t xml:space="preserve"> 102113 </t>
  </si>
  <si>
    <t>BOMBA CENTRÍFUGA, TRIFÁSICA, 1 CV OU 0,99 HP, HM 14 A 40 M, Q 0,6 A 8,4 M3/H - FORNECIMENTO E INSTALAÇÃO. AF_12/2020</t>
  </si>
  <si>
    <t xml:space="preserve"> 3.5.2 </t>
  </si>
  <si>
    <t xml:space="preserve"> COMP-1763 </t>
  </si>
  <si>
    <t>CASA DE BOMBAS DRENAGEM 42 GBM - CONFORME DETALHES DE PROJETO</t>
  </si>
  <si>
    <t>UND</t>
  </si>
  <si>
    <t xml:space="preserve"> 3.5.3 </t>
  </si>
  <si>
    <t xml:space="preserve"> 103017 </t>
  </si>
  <si>
    <t>VÁLVULA DE RETENÇÃO, DE BRONZE, PÉ COM CRIVOS, ROSCÁVEL, 4" - FORNECIMENTO E INSTALAÇÃO. AF_08/2021</t>
  </si>
  <si>
    <t xml:space="preserve"> 3.5.4 </t>
  </si>
  <si>
    <t xml:space="preserve"> 101927 </t>
  </si>
  <si>
    <t>TUBO DE AÇO GALVANIZADO COM COSTURA, CLASSE MÉDIA, DN 100 (4"), CONEXÃO ROSQUEADA, INSTALADO EM REDE DE ALIMENTAÇÃO PARA HIDRANTE - FORNECIMENTO E INSTALAÇÃO. AF_10/2020</t>
  </si>
  <si>
    <t xml:space="preserve"> 3.5.5 </t>
  </si>
  <si>
    <t xml:space="preserve"> 92368 </t>
  </si>
  <si>
    <t>TUBO DE AÇO GALVANIZADO COM COSTURA, CLASSE MÉDIA, DN 80 (3"), CONEXÃO ROSQUEADA, INSTALADO EM REDE DE ALIMENTAÇÃO PARA HIDRANTE - FORNECIMENTO E INSTALAÇÃO. AF_10/2020</t>
  </si>
  <si>
    <t xml:space="preserve"> 3.5.6 </t>
  </si>
  <si>
    <t xml:space="preserve"> 89511 </t>
  </si>
  <si>
    <t>TUBO PVC, SÉRIE R, ÁGUA PLUVIAL, DN 75 MM, FORNECIDO E INSTALADO EM RAMAL DE ENCAMINHAMENTO. AF_12/2014</t>
  </si>
  <si>
    <t xml:space="preserve"> 3.5.7 </t>
  </si>
  <si>
    <t xml:space="preserve"> 99625 </t>
  </si>
  <si>
    <t>VÁLVULA DE RETENÇÃO HORIZONTAL, DE BRONZE, ROSCÁVEL, 3" - FORNECIMENTO E INSTALAÇÃO. AF_08/2021</t>
  </si>
  <si>
    <t xml:space="preserve"> 3.5.8 </t>
  </si>
  <si>
    <t xml:space="preserve"> 101934 </t>
  </si>
  <si>
    <t>JOELHO 90°, EM FERRO GALVANIZADO, 4", CONEXÃO ROSQUEADA, INSTALADO EM REDE DE ALIMENTAÇÃO PARA HIDRANTE - FORNECIMENTO E INSTALAÇÃO. AF_10/2020</t>
  </si>
  <si>
    <t xml:space="preserve"> 3.5.9 </t>
  </si>
  <si>
    <t xml:space="preserve"> 92636 </t>
  </si>
  <si>
    <t>JOELHO 90 GRAUS, EM FERRO GALVANIZADO, CONEXÃO ROSQUEADA, DN 80 (3"), INSTALADO EM REDE DE ALIMENTAÇÃO PARA HIDRANTE - FORNECIMENTO E INSTALAÇÃO. AF_10/2020</t>
  </si>
  <si>
    <t xml:space="preserve"> 3.5.10 </t>
  </si>
  <si>
    <t xml:space="preserve"> COMP-1765 </t>
  </si>
  <si>
    <t>CONJUNTO ELÉTRICO DE LIGAÇÃO COM BOIA ELÉTRICA AUTOMÁTICA, BOMBA DE SISTEMA DE DRENAGEM OU RECALQUE - FORNECIMENTO E INSTALAÇÃO</t>
  </si>
  <si>
    <t xml:space="preserve"> 3.6 </t>
  </si>
  <si>
    <t>CAIXA DE REGULARIZAÇÃO</t>
  </si>
  <si>
    <t xml:space="preserve"> 3.6.1 </t>
  </si>
  <si>
    <t xml:space="preserve"> COMP-1764 </t>
  </si>
  <si>
    <t>CAIXA ENTERRADA HIDRÁULICA RETANGULAR, EM ALVENARIA COM BLOCOS DE CONCRETO, DIMENSÕES INTERNAS: 4,5X2X0,8 M PARA REDE DE DRENAGEM.</t>
  </si>
  <si>
    <t>FUNDAÇÕES E ESTRUTURAS</t>
  </si>
  <si>
    <t xml:space="preserve"> 4.1 </t>
  </si>
  <si>
    <t>FUNDAÇÃO</t>
  </si>
  <si>
    <t xml:space="preserve"> 4.1.1 </t>
  </si>
  <si>
    <t>ESTACAS</t>
  </si>
  <si>
    <t xml:space="preserve"> 4.1.1.1 </t>
  </si>
  <si>
    <t xml:space="preserve"> COMP-1317 </t>
  </si>
  <si>
    <t>Copia da SINAPI (100897) - ESTACA ESCAVADA MECANICAMENTE, SEM FLUIDO ESTABILIZANTE, COM 40CM DE DIÂMETRO, CONCRETO 25 MPa LANÇADO POR CAMINHÃO BETONEIRA</t>
  </si>
  <si>
    <t xml:space="preserve"> 4.1.1.2 </t>
  </si>
  <si>
    <t xml:space="preserve"> COMP-1318 </t>
  </si>
  <si>
    <t>Copia da SINAPI (100896) - ESTACA ESCAVADA MECANICAMENTE, SEM FLUIDO ESTABILIZANTE, COM 30CM DE DIÂMETRO, CONCRETO 25 MPa LANÇADO POR CAMINHÃO BETONEIRA</t>
  </si>
  <si>
    <t xml:space="preserve"> 4.1.1.3 </t>
  </si>
  <si>
    <t xml:space="preserve"> 95578 </t>
  </si>
  <si>
    <t>MONTAGEM DE ARMADURA LONGITUDINAL/TRANSVERSAL DE ESTACAS DE SEÇÃO CIRCULAR, DIÂMETRO = 12,5 MM. AF_11/2016</t>
  </si>
  <si>
    <t>KG</t>
  </si>
  <si>
    <t xml:space="preserve"> 4.1.1.4 </t>
  </si>
  <si>
    <t xml:space="preserve"> COMP-1319 </t>
  </si>
  <si>
    <t>Copia da SINAPI (95578) - MONTAGEM DE ARMADURA LONGITUDINAL/TRANSVERSAL DE ESTACAS DE SEÇÃO CIRCULAR, DIÂMETRO = 10 MM. AF_11/2016</t>
  </si>
  <si>
    <t xml:space="preserve"> 4.1.1.5 </t>
  </si>
  <si>
    <t xml:space="preserve"> 95601 </t>
  </si>
  <si>
    <t>ARRASAMENTO MECANICO DE ESTACA DE CONCRETO ARMADO, DIAMETROS DE ATÉ 40 CM. AF_11/2016</t>
  </si>
  <si>
    <t xml:space="preserve"> 4.1.2 </t>
  </si>
  <si>
    <t>BLOCOS DE COROAMENTO</t>
  </si>
  <si>
    <t xml:space="preserve"> 4.1.2.1 </t>
  </si>
  <si>
    <t xml:space="preserve"> 96617 </t>
  </si>
  <si>
    <t>LASTRO DE CONCRETO MAGRO, APLICADO EM BLOCOS DE COROAMENTO OU SAPATAS, ESPESSURA DE 3 CM. AF_08/2017</t>
  </si>
  <si>
    <t xml:space="preserve"> 4.1.2.2 </t>
  </si>
  <si>
    <t xml:space="preserve"> 96521 </t>
  </si>
  <si>
    <t>ESCAVAÇÃO MECANIZADA PARA BLOCO DE COROAMENTO OU SAPATA, COM PREVISÃO DE FÔRMA, COM RETROESCAVADEIRA. AF_06/2017</t>
  </si>
  <si>
    <t xml:space="preserve"> 4.1.2.3 </t>
  </si>
  <si>
    <t xml:space="preserve"> 96534 </t>
  </si>
  <si>
    <t>FABRICAÇÃO, MONTAGEM E DESMONTAGEM DE FÔRMA PARA BLOCO DE COROAMENTO, EM MADEIRA SERRADA, E=25 MM, 4 UTILIZAÇÕES. AF_06/2017</t>
  </si>
  <si>
    <t xml:space="preserve"> 4.1.2.4 </t>
  </si>
  <si>
    <t xml:space="preserve"> COMP-1320 </t>
  </si>
  <si>
    <t>Copia da SINAPI (96557) - CONCRETAGEM DE BLOCOS DE COROAMENTO E VIGAS BALDRAMES, FCK 25 MPA, COM USO DE BOMBA - LANÇAMENTO, ADENSAMENTO E ACABAMENTO. AF_06/2017</t>
  </si>
  <si>
    <t xml:space="preserve"> 4.1.2.5 </t>
  </si>
  <si>
    <t xml:space="preserve"> 96543 </t>
  </si>
  <si>
    <t>ARMAÇÃO DE BLOCO, VIGA BALDRAME E SAPATA UTILIZANDO AÇO CA-60 DE 5 MM - MONTAGEM. AF_06/2017</t>
  </si>
  <si>
    <t xml:space="preserve"> 4.1.2.6 </t>
  </si>
  <si>
    <t xml:space="preserve"> 96544 </t>
  </si>
  <si>
    <t>ARMAÇÃO DE BLOCO, VIGA BALDRAME OU SAPATA UTILIZANDO AÇO CA-50 DE 6,3 MM - MONTAGEM. AF_06/2017</t>
  </si>
  <si>
    <t xml:space="preserve"> 4.1.2.7 </t>
  </si>
  <si>
    <t xml:space="preserve"> 96545 </t>
  </si>
  <si>
    <t>ARMAÇÃO DE BLOCO, VIGA BALDRAME OU SAPATA UTILIZANDO AÇO CA-50 DE 8 MM - MONTAGEM. AF_06/2017</t>
  </si>
  <si>
    <t xml:space="preserve"> 4.1.2.8 </t>
  </si>
  <si>
    <t xml:space="preserve"> 96546 </t>
  </si>
  <si>
    <t>ARMAÇÃO DE BLOCO, VIGA BALDRAME OU SAPATA UTILIZANDO AÇO CA-50 DE 10 MM - MONTAGEM. AF_06/2017</t>
  </si>
  <si>
    <t xml:space="preserve"> 4.1.2.9 </t>
  </si>
  <si>
    <t xml:space="preserve"> 96547 </t>
  </si>
  <si>
    <t>ARMAÇÃO DE BLOCO, VIGA BALDRAME OU SAPATA UTILIZANDO AÇO CA-50 DE 12,5 MM - MONTAGEM. AF_06/2017</t>
  </si>
  <si>
    <t xml:space="preserve"> 4.2 </t>
  </si>
  <si>
    <t>ESTRUTURA EM CONCRETO ARMADO</t>
  </si>
  <si>
    <t xml:space="preserve"> 4.2.1 </t>
  </si>
  <si>
    <t>PILARES</t>
  </si>
  <si>
    <t xml:space="preserve"> 4.2.1.1 </t>
  </si>
  <si>
    <t xml:space="preserve"> 92439 </t>
  </si>
  <si>
    <t>MONTAGEM E DESMONTAGEM DE FÔRMA DE PILARES RETANGULARES E ESTRUTURAS SIMILARES, PÉ-DIREITO SIMPLES, EM CHAPA DE MADEIRA COMPENSADA PLASTIFICADA, 14 UTILIZAÇÕES. AF_09/2020</t>
  </si>
  <si>
    <t xml:space="preserve"> 4.2.1.2 </t>
  </si>
  <si>
    <t xml:space="preserve"> 92775 </t>
  </si>
  <si>
    <t>ARMAÇÃO DE PILAR OU VIGA DE UMA ESTRUTURA CONVENCIONAL DE CONCRETO ARMADO EM UMA EDIFICAÇÃO TÉRREA OU SOBRADO UTILIZANDO AÇO CA-60 DE 5,0 MM - MONTAGEM. AF_12/2015</t>
  </si>
  <si>
    <t xml:space="preserve"> 4.2.1.3 </t>
  </si>
  <si>
    <t xml:space="preserve"> 92776 </t>
  </si>
  <si>
    <t>ARMAÇÃO DE PILAR OU VIGA DE UMA ESTRUTURA CONVENCIONAL DE CONCRETO ARMADO EM UMA EDIFICAÇÃO TÉRREA OU SOBRADO UTILIZANDO AÇO CA-50 DE 6,3 MM - MONTAGEM. AF_12/2015</t>
  </si>
  <si>
    <t xml:space="preserve"> 4.2.1.4 </t>
  </si>
  <si>
    <t xml:space="preserve"> 92778 </t>
  </si>
  <si>
    <t>ARMAÇÃO DE PILAR OU VIGA DE UMA ESTRUTURA CONVENCIONAL DE CONCRETO ARMADO EM UMA EDIFICAÇÃO TÉRREA OU SOBRADO UTILIZANDO AÇO CA-50 DE 10,0 MM - MONTAGEM. AF_12/2015</t>
  </si>
  <si>
    <t xml:space="preserve"> 4.2.1.5 </t>
  </si>
  <si>
    <t xml:space="preserve"> 92779 </t>
  </si>
  <si>
    <t>ARMAÇÃO DE PILAR OU VIGA DE UMA ESTRUTURA CONVENCIONAL DE CONCRETO ARMADO EM UMA EDIFICAÇÃO TÉRREA OU SOBRADO UTILIZANDO AÇO CA-50 DE 12,5 MM - MONTAGEM. AF_12/2015</t>
  </si>
  <si>
    <t xml:space="preserve"> 4.2.1.6 </t>
  </si>
  <si>
    <t xml:space="preserve"> 92720 </t>
  </si>
  <si>
    <t>CONCRETAGEM DE PILARES, FCK = 25 MPA, COM USO DE BOMBA EM EDIFICAÇÃO COM SEÇÃO MÉDIA DE PILARES MENOR OU IGUAL A 0,25 M² - LANÇAMENTO, ADENSAMENTO E ACABAMENTO. AF_12/2015</t>
  </si>
  <si>
    <t xml:space="preserve"> 4.2.2 </t>
  </si>
  <si>
    <t>VIGAS</t>
  </si>
  <si>
    <t xml:space="preserve"> 4.2.2.1 </t>
  </si>
  <si>
    <t>TÉRREO</t>
  </si>
  <si>
    <t xml:space="preserve"> 4.2.2.1.1 </t>
  </si>
  <si>
    <t xml:space="preserve"> 4.2.2.1.2 </t>
  </si>
  <si>
    <t xml:space="preserve"> 4.2.2.1.3 </t>
  </si>
  <si>
    <t xml:space="preserve"> 96536 </t>
  </si>
  <si>
    <t>FABRICAÇÃO, MONTAGEM E DESMONTAGEM DE FÔRMA PARA VIGA BALDRAME, EM MADEIRA SERRADA, E=25 MM, 4 UTILIZAÇÕES. AF_06/2017</t>
  </si>
  <si>
    <t xml:space="preserve"> 4.2.2.1.4 </t>
  </si>
  <si>
    <t xml:space="preserve"> 4.2.2.1.5 </t>
  </si>
  <si>
    <t xml:space="preserve"> 96525 </t>
  </si>
  <si>
    <t>ESCAVAÇÃO MECANIZADA PARA VIGA BALDRAME, COM PREVISÃO DE FÔRMA, COM MINI-ESCAVADEIRA. AF_06/2017</t>
  </si>
  <si>
    <t xml:space="preserve"> 4.2.2.2 </t>
  </si>
  <si>
    <t>PRIMEIRO PAVIMENTO</t>
  </si>
  <si>
    <t xml:space="preserve"> 4.2.2.2.1 </t>
  </si>
  <si>
    <t xml:space="preserve"> 4.2.2.2.2 </t>
  </si>
  <si>
    <t xml:space="preserve"> 4.2.2.2.3 </t>
  </si>
  <si>
    <t xml:space="preserve"> 92777 </t>
  </si>
  <si>
    <t>ARMAÇÃO DE PILAR OU VIGA DE UMA ESTRUTURA CONVENCIONAL DE CONCRETO ARMADO EM UMA EDIFICAÇÃO TÉRREA OU SOBRADO UTILIZANDO AÇO CA-50 DE 8,0 MM - MONTAGEM. AF_12/2015</t>
  </si>
  <si>
    <t xml:space="preserve"> 4.2.2.2.4 </t>
  </si>
  <si>
    <t xml:space="preserve"> 4.2.2.2.5 </t>
  </si>
  <si>
    <t xml:space="preserve"> 4.2.2.2.6 </t>
  </si>
  <si>
    <t xml:space="preserve"> 92476 </t>
  </si>
  <si>
    <t>MONTAGEM E DESMONTAGEM DE FÔRMA DE VIGA, ESCORAMENTO METÁLICO, PÉ-DIREITO SIMPLES, EM CHAPA DE MADEIRA PLASTIFICADA, 14 UTILIZAÇÕES. AF_09/2020</t>
  </si>
  <si>
    <t xml:space="preserve"> 4.2.2.2.7 </t>
  </si>
  <si>
    <t xml:space="preserve"> COMP-1321 </t>
  </si>
  <si>
    <t>Copia da SINAPI (92726) - CONCRETAGEM DE VIGAS E LAJES, FCK=25 MPA, PARA LAJES MACIÇAS OU NERVURADAS COM USO DE BOMBA - LANÇAMENTO, ADENSAMENTO E ACABAMENTO. AF_12/2015</t>
  </si>
  <si>
    <t xml:space="preserve"> 4.2.2.3 </t>
  </si>
  <si>
    <t>PAV. CAIXA D'ÁGUA</t>
  </si>
  <si>
    <t xml:space="preserve"> 4.2.2.3.1 </t>
  </si>
  <si>
    <t xml:space="preserve"> 4.2.2.3.2 </t>
  </si>
  <si>
    <t xml:space="preserve"> 4.2.2.3.3 </t>
  </si>
  <si>
    <t xml:space="preserve"> 4.2.2.3.4 </t>
  </si>
  <si>
    <t xml:space="preserve"> 4.2.2.3.5 </t>
  </si>
  <si>
    <t xml:space="preserve"> 4.2.2.3.6 </t>
  </si>
  <si>
    <t xml:space="preserve"> 4.2.2.4 </t>
  </si>
  <si>
    <t>COBERTURA</t>
  </si>
  <si>
    <t xml:space="preserve"> 4.2.2.4.1 </t>
  </si>
  <si>
    <t xml:space="preserve"> 4.2.2.4.2 </t>
  </si>
  <si>
    <t xml:space="preserve"> 4.2.2.4.3 </t>
  </si>
  <si>
    <t xml:space="preserve"> 4.2.2.4.4 </t>
  </si>
  <si>
    <t xml:space="preserve"> 4.2.2.4.5 </t>
  </si>
  <si>
    <t xml:space="preserve"> 4.2.3 </t>
  </si>
  <si>
    <t>LAJES</t>
  </si>
  <si>
    <t xml:space="preserve"> 4.2.3.1 </t>
  </si>
  <si>
    <t xml:space="preserve"> 4.2.3.1.1 </t>
  </si>
  <si>
    <t xml:space="preserve"> 92785 </t>
  </si>
  <si>
    <t>ARMAÇÃO DE LAJE DE UMA ESTRUTURA CONVENCIONAL DE CONCRETO ARMADO EM UMA EDIFICAÇÃO TÉRREA OU SOBRADO UTILIZANDO AÇO CA-50 DE 6,3 MM - MONTAGEM. AF_12/2015</t>
  </si>
  <si>
    <t xml:space="preserve"> 4.2.3.1.2 </t>
  </si>
  <si>
    <t xml:space="preserve"> 97087 </t>
  </si>
  <si>
    <t>CAMADA SEPARADORA PARA EXECUÇÃO DE RADIER, EM LONA PLÁSTICA. AF_09/2017</t>
  </si>
  <si>
    <t xml:space="preserve"> 4.2.3.1.3 </t>
  </si>
  <si>
    <t xml:space="preserve"> COMP-1322 </t>
  </si>
  <si>
    <t>Copia da SINAPI (97094) - CONCRETAGEM DE RADIER, PISO OU LAJE SOBRE SOLO, FCK 25 MPA, PARA ESPESSURA DE 10 CM - LANÇAMENTO, ADENSAMENTO E ACABAMENTO. AF_09/2017</t>
  </si>
  <si>
    <t xml:space="preserve"> 4.2.3.1.4 </t>
  </si>
  <si>
    <t xml:space="preserve"> CC.0325 </t>
  </si>
  <si>
    <t>Copia da SINAPI (100324) - LASTRO COM MATERIAL GRANULAR (PEDRA BRITADA N.1), APLICADO EM PISOS OU LAJES SOBRE SOLO, ESPESSURA DE *5 CM*. AF_07/2019</t>
  </si>
  <si>
    <t xml:space="preserve"> 4.2.3.2 </t>
  </si>
  <si>
    <t xml:space="preserve"> 4.2.3.2.1 </t>
  </si>
  <si>
    <t xml:space="preserve"> 4.2.3.2.2 </t>
  </si>
  <si>
    <t xml:space="preserve"> 92786 </t>
  </si>
  <si>
    <t>ARMAÇÃO DE LAJE DE UMA ESTRUTURA CONVENCIONAL DE CONCRETO ARMADO EM UMA EDIFICAÇÃO TÉRREA OU SOBRADO UTILIZANDO AÇO CA-50 DE 8,0 MM - MONTAGEM. AF_12/2015</t>
  </si>
  <si>
    <t xml:space="preserve"> 4.2.3.2.3 </t>
  </si>
  <si>
    <t xml:space="preserve"> 92787 </t>
  </si>
  <si>
    <t>ARMAÇÃO DE LAJE DE UMA ESTRUTURA CONVENCIONAL DE CONCRETO ARMADO EM UMA EDIFICAÇÃO TÉRREA OU SOBRADO UTILIZANDO AÇO CA-50 DE 10,0 MM - MONTAGEM. AF_12/2015</t>
  </si>
  <si>
    <t xml:space="preserve"> 4.2.3.2.4 </t>
  </si>
  <si>
    <t xml:space="preserve"> 92534 </t>
  </si>
  <si>
    <t>MONTAGEM E DESMONTAGEM DE FÔRMA DE LAJE MACIÇA, PÉ-DIREITO SIMPLES, EM CHAPA DE MADEIRA COMPENSADA PLASTIFICADA, 14 UTILIZAÇÕES. AF_09/2020</t>
  </si>
  <si>
    <t xml:space="preserve"> 4.2.3.2.5 </t>
  </si>
  <si>
    <t xml:space="preserve"> 4.2.3.3 </t>
  </si>
  <si>
    <t xml:space="preserve"> 4.2.3.3.1 </t>
  </si>
  <si>
    <t xml:space="preserve"> 4.2.3.3.2 </t>
  </si>
  <si>
    <t xml:space="preserve"> 4.2.3.3.3 </t>
  </si>
  <si>
    <t xml:space="preserve"> 4.2.3.3.4 </t>
  </si>
  <si>
    <t xml:space="preserve"> 4.2.4 </t>
  </si>
  <si>
    <t>ESCADAS</t>
  </si>
  <si>
    <t xml:space="preserve"> 4.2.4.1 </t>
  </si>
  <si>
    <t xml:space="preserve"> COMP-1323 </t>
  </si>
  <si>
    <t>Copia da SINAPI (95969) - (COMPOSIÇÃO REPRESENTATIVA) EXECUÇÃO DE ESCADA EM CONCRETO ARMADO, MOLDADA IN LOCO, FCK = 25 MPA. AF_02/2017</t>
  </si>
  <si>
    <t xml:space="preserve"> 4.3 </t>
  </si>
  <si>
    <t>ESTRUTURA METÁLICA</t>
  </si>
  <si>
    <t xml:space="preserve"> 4.3.1 </t>
  </si>
  <si>
    <t xml:space="preserve"> COMP-1324 </t>
  </si>
  <si>
    <t>Copia da SINAPI (100777) - ESTRUTURA TRELIÇADA DE COBERTURA, COM LIGAÇÕES PARAFUSADAS, INCLUSOS PERFIS METÁLICOS, CHAPAS METÁLICAS, MÃO DE OBRA, IÇAMENTO E TRANSPORTE COM GUINDASTE (PERFIS 2 E 3)- FORNECIMENTO E INSTALAÇÃO. AF_01/2020_P</t>
  </si>
  <si>
    <t xml:space="preserve"> 4.3.2 </t>
  </si>
  <si>
    <t xml:space="preserve"> COMP-1325 </t>
  </si>
  <si>
    <t>Copia da SINAPI (100777) - ESTRUTURA TRELIÇADA DE COBERTURA, COM LIGAÇÕES PARAFUSADAS, INCLUSOS PERFIS METÁLICOS, CHAPAS METÁLICAS, MÃO DE OBRA, IÇAMENTO E TRANSPORTE COM GUINDASTE (PERFIL 1)- FORNECIMENTO E INSTALAÇÃO. AF_01/2020_P</t>
  </si>
  <si>
    <t xml:space="preserve"> 4.3.3 </t>
  </si>
  <si>
    <t xml:space="preserve"> COMP-1326 </t>
  </si>
  <si>
    <t>Copia da SINAPI (100777) - ESTRUTURA TRELIÇADA DE COBERTURA, COM LIGAÇÕES PARAFUSADAS, INCLUSOS PERFIS METÁLICOS, CHAPAS METÁLICAS, MÃO DE OBRA, IÇAMENTO E TRANSPORTE COM GUINDASTE (PERFIL CANTONEIRA)- FORNECIMENTO E INSTALAÇÃO. AF_01/2020_P</t>
  </si>
  <si>
    <t xml:space="preserve"> 4.3.4 </t>
  </si>
  <si>
    <t xml:space="preserve"> 100716 </t>
  </si>
  <si>
    <t>JATEAMENTO ABRASIVO COM GRANALHA DE AÇO EM PERFIL METÁLICO EM FÁBRICA. AF_01/2020</t>
  </si>
  <si>
    <t xml:space="preserve"> 4.3.5 </t>
  </si>
  <si>
    <t xml:space="preserve"> 100719 </t>
  </si>
  <si>
    <t>PINTURA COM TINTA ALQUÍDICA DE FUNDO (TIPO ZARCÃO) PULVERIZADA SOBRE PERFIL METÁLICO EXECUTADO EM FÁBRICA (POR DEMÃO). AF_01/2020_P</t>
  </si>
  <si>
    <t xml:space="preserve"> 4.3.6 </t>
  </si>
  <si>
    <t xml:space="preserve"> 100739 </t>
  </si>
  <si>
    <t>PINTURA COM TINTA ALQUÍDICA DE ACABAMENTO (ESMALTE SINTÉTICO ACETINADO) PULVERIZADA SOBRE PERFIL METÁLICO EXECUTADO EM FÁBRICA (POR DEMÃO). AF_01/2020_P</t>
  </si>
  <si>
    <t xml:space="preserve"> 4.3.7 </t>
  </si>
  <si>
    <t xml:space="preserve"> COMP-1327 </t>
  </si>
  <si>
    <t>FIXAÇÃO DE ESTRUTURA METÁLICA EM ESTRUTURA DE CONCRETO COM CHUMBADOR TIPO PARABOLT</t>
  </si>
  <si>
    <t>ARQUITETURA E ELEMENTOS DE URBANISMO</t>
  </si>
  <si>
    <t xml:space="preserve"> 5.1 </t>
  </si>
  <si>
    <t>PAREDES</t>
  </si>
  <si>
    <t xml:space="preserve"> 5.1.1 </t>
  </si>
  <si>
    <t>ALVENARIA DE VEDAÇÃO E COBOGÓ</t>
  </si>
  <si>
    <t xml:space="preserve"> 5.1.1.1 </t>
  </si>
  <si>
    <t>GBM</t>
  </si>
  <si>
    <t xml:space="preserve"> 5.1.1.1.1 </t>
  </si>
  <si>
    <t xml:space="preserve"> 103356 </t>
  </si>
  <si>
    <t>ALVENARIA DE VEDAÇÃO DE BLOCOS CERÂMICOS FURADOS NA HORIZONTAL DE 9X19X29 CM (ESPESSURA 9 CM) E ARGAMASSA DE ASSENTAMENTO COM PREPARO EM BETONEIRA. AF_12/2021</t>
  </si>
  <si>
    <t xml:space="preserve"> 5.1.1.1.2 </t>
  </si>
  <si>
    <t xml:space="preserve"> 101162 </t>
  </si>
  <si>
    <t>ALVENARIA DE VEDAÇÃO COM ELEMENTO VAZADO DE CERÂMICA (COBOGÓ) DE 7X20X20CM E ARGAMASSA DE ASSENTAMENTO COM PREPARO EM BETONEIRA. AF_05/2020</t>
  </si>
  <si>
    <t xml:space="preserve"> 5.1.1.1.3 </t>
  </si>
  <si>
    <t xml:space="preserve"> 93200 </t>
  </si>
  <si>
    <t>FIXAÇÃO (ENCUNHAMENTO) DE ALVENARIA DE VEDAÇÃO COM ARGAMASSA APLICADA COM BISNAGA. AF_03/2016</t>
  </si>
  <si>
    <t xml:space="preserve"> 5.1.1.2 </t>
  </si>
  <si>
    <t>ÁREA EXTERNA</t>
  </si>
  <si>
    <t xml:space="preserve"> 5.1.1.2.1 </t>
  </si>
  <si>
    <t>MURO EXTERNO</t>
  </si>
  <si>
    <t xml:space="preserve"> 5.1.1.2.1.1 </t>
  </si>
  <si>
    <t xml:space="preserve"> 5.1.2 </t>
  </si>
  <si>
    <t>VERGAS/CONTRAVERGAS</t>
  </si>
  <si>
    <t xml:space="preserve"> 5.1.2.1 </t>
  </si>
  <si>
    <t xml:space="preserve"> 93182 </t>
  </si>
  <si>
    <t>VERGA PRÉ-MOLDADA PARA JANELAS COM ATÉ 1,5 M DE VÃO. AF_03/2016</t>
  </si>
  <si>
    <t xml:space="preserve"> 5.1.2.2 </t>
  </si>
  <si>
    <t xml:space="preserve"> 93183 </t>
  </si>
  <si>
    <t>VERGA PRÉ-MOLDADA PARA JANELAS COM MAIS DE 1,5 M DE VÃO. AF_03/2016</t>
  </si>
  <si>
    <t xml:space="preserve"> 5.1.2.3 </t>
  </si>
  <si>
    <t xml:space="preserve"> 93184 </t>
  </si>
  <si>
    <t>VERGA PRÉ-MOLDADA PARA PORTAS COM ATÉ 1,5 M DE VÃO. AF_03/2016</t>
  </si>
  <si>
    <t xml:space="preserve"> 5.1.2.4 </t>
  </si>
  <si>
    <t xml:space="preserve"> 93185 </t>
  </si>
  <si>
    <t>VERGA PRÉ-MOLDADA PARA PORTAS COM MAIS DE 1,5 M DE VÃO. AF_03/2016</t>
  </si>
  <si>
    <t xml:space="preserve"> 5.1.2.5 </t>
  </si>
  <si>
    <t xml:space="preserve"> 93194 </t>
  </si>
  <si>
    <t>CONTRAVERGA PRÉ-MOLDADA PARA VÃOS DE ATÉ 1,5 M DE COMPRIMENTO. AF_03/2016</t>
  </si>
  <si>
    <t xml:space="preserve"> 5.1.2.6 </t>
  </si>
  <si>
    <t xml:space="preserve"> 93195 </t>
  </si>
  <si>
    <t>CONTRAVERGA PRÉ-MOLDADA PARA VÃOS DE MAIS DE 1,5 M DE COMPRIMENTO. AF_03/2016</t>
  </si>
  <si>
    <t xml:space="preserve"> 5.1.3 </t>
  </si>
  <si>
    <t>PAINÉIS E DIVISÓRIAS</t>
  </si>
  <si>
    <t xml:space="preserve"> 5.1.3.1 </t>
  </si>
  <si>
    <t xml:space="preserve"> 102253 </t>
  </si>
  <si>
    <t>DIVISORIA SANITÁRIA, TIPO CABINE, EM GRANITO CINZA POLIDO, ESP = 3CM, ASSENTADO COM ARGAMASSA COLANTE AC III-E, EXCLUSIVE FERRAGENS. AF_01/2021</t>
  </si>
  <si>
    <t xml:space="preserve"> 5.1.4 </t>
  </si>
  <si>
    <t>DRY-WALL</t>
  </si>
  <si>
    <t xml:space="preserve"> 5.1.4.1 </t>
  </si>
  <si>
    <t xml:space="preserve"> 96358 </t>
  </si>
  <si>
    <t>PAREDE COM PLACAS DE GESSO ACARTONADO (DRYWALL), PARA USO INTERNO, COM DUAS FACES SIMPLES E ESTRUTURA METÁLICA COM GUIAS SIMPLES, SEM VÃOS. AF_06/2017_P</t>
  </si>
  <si>
    <t xml:space="preserve"> 5.2 </t>
  </si>
  <si>
    <t>CONTRAPISOS E REGULARIZAÇÕES</t>
  </si>
  <si>
    <t xml:space="preserve"> 5.2.1 </t>
  </si>
  <si>
    <t xml:space="preserve"> 87755 </t>
  </si>
  <si>
    <t>CONTRAPISO EM ARGAMASSA TRAÇO 1:4 (CIMENTO E AREIA), PREPARO MECÂNICO COM BETONEIRA 400 L, APLICADO EM ÁREAS MOLHADAS SOBRE IMPERMEABILIZAÇÃO, ACABAMENTO NÃO REFORÇADO, ESPESSURA 3CM. AF_07/2021</t>
  </si>
  <si>
    <t xml:space="preserve"> 5.2.2 </t>
  </si>
  <si>
    <t xml:space="preserve"> 87630 </t>
  </si>
  <si>
    <t>CONTRAPISO EM ARGAMASSA TRAÇO 1:4 (CIMENTO E AREIA), PREPARO MECÂNICO COM BETONEIRA 400 L, APLICADO EM ÁREAS SECAS SOBRE LAJE, ADERIDO, ACABAMENTO NÃO REFORÇADO, ESPESSURA 3CM. AF_07/2021</t>
  </si>
  <si>
    <t xml:space="preserve"> 5.3 </t>
  </si>
  <si>
    <t>ESQUADRIAS</t>
  </si>
  <si>
    <t xml:space="preserve"> 5.3.1 </t>
  </si>
  <si>
    <t>PORTAS</t>
  </si>
  <si>
    <t xml:space="preserve"> 5.3.1.1 </t>
  </si>
  <si>
    <t xml:space="preserve"> 90796 </t>
  </si>
  <si>
    <t>KIT DE PORTA-PRONTA DE MADEIRA EM ACABAMENTO MELAMÍNICO BRANCO, FOLHA LEVE OU MÉDIA, E BATENTE METÁLICO, 80X210CM, FIXAÇÃO COM ARGAMASSA - FORNECIMENTO E INSTALAÇÃO. AF_12/2019</t>
  </si>
  <si>
    <t xml:space="preserve"> 5.3.1.2 </t>
  </si>
  <si>
    <t xml:space="preserve"> 90797 </t>
  </si>
  <si>
    <t>KIT DE PORTA-PRONTA DE MADEIRA EM ACABAMENTO MELAMÍNICO BRANCO, FOLHA LEVE OU MÉDIA, E BATENTE METÁLICO, 90X210CM, FIXAÇÃO COM ARGAMASSA - FORNECIMENTO E INSTALAÇÃO. AF_12/2019</t>
  </si>
  <si>
    <t xml:space="preserve"> 5.3.1.3 </t>
  </si>
  <si>
    <t xml:space="preserve"> COMP-1879 </t>
  </si>
  <si>
    <t>Copia da SBC (150210) - PORTA DUPLA, DE CORRER, EM VIDRO TEMPERADO INCOLOR 8mm COM FERRAGENS</t>
  </si>
  <si>
    <t xml:space="preserve"> 5.3.2 </t>
  </si>
  <si>
    <t>JANELAS</t>
  </si>
  <si>
    <t xml:space="preserve"> 5.3.2.1 </t>
  </si>
  <si>
    <t xml:space="preserve"> 94573 </t>
  </si>
  <si>
    <t>JANELA DE ALUMÍNIO DE CORRER COM 4 FOLHAS PARA VIDROS, COM VIDROS, BATENTE, ACABAMENTO COM ACETATO OU BRILHANTE E FERRAGENS. EXCLUSIVE ALIZAR E CONTRAMARCO. FORNECIMENTO E INSTALAÇÃO. AF_12/2019</t>
  </si>
  <si>
    <t xml:space="preserve"> 5.3.2.2 </t>
  </si>
  <si>
    <t xml:space="preserve"> 100674 </t>
  </si>
  <si>
    <t>JANELA FIXA DE ALUMÍNIO PARA VIDRO, COM VIDRO, BATENTE E FERRAGENS. EXCLUSIVE ACABAMENTO, ALIZAR E CONTRAMARCO. FORNECIMENTO E INSTALAÇÃO. AF_12/2019</t>
  </si>
  <si>
    <t xml:space="preserve"> 5.3.2.3 </t>
  </si>
  <si>
    <t xml:space="preserve"> COMP-1383 </t>
  </si>
  <si>
    <t>Copia da ORSE (11948) - ESQUADRIA DE ALUMÍNIO E VIDRO COMUM INCOLOR, DE ABRIR, COMPLETA - FORNECIMENTO E INSTALAÇÃO</t>
  </si>
  <si>
    <t xml:space="preserve"> 5.3.2.4 </t>
  </si>
  <si>
    <t xml:space="preserve"> 94590 </t>
  </si>
  <si>
    <t>CONTRAMARCO DE ALUMÍNIO, FIXAÇÃO COM PARAFUSO - FORNECIMENTO E INSTALAÇÃO. AF_12/2019</t>
  </si>
  <si>
    <t xml:space="preserve"> 5.3.3 </t>
  </si>
  <si>
    <t>CERCAMENTO E PORTÕES (PADRÃO CBMDF)</t>
  </si>
  <si>
    <t xml:space="preserve"> 5.3.3.1 </t>
  </si>
  <si>
    <t xml:space="preserve"> ITEM A.1 </t>
  </si>
  <si>
    <t>Adaptado da SINAPI (102363) - ALAMBRADO ESTRUTURADO POR TUBOS DE ACO INDUSTRIAL, COM DIAMETRO 2", COM TELA DE ARAME GALVANIZADO, FIO 12 BWG E MALHA QUADRADA 5X5CM, INCLUSIVE COM PINTURA (1 DEMÃO ZARCÃO E 2 DEMÃOS DE ESMALTE SINTÉTICO). AF_03/2021</t>
  </si>
  <si>
    <t xml:space="preserve"> 5.3.3.2 </t>
  </si>
  <si>
    <t xml:space="preserve"> ITEM DD </t>
  </si>
  <si>
    <t>PORTÃO DE CORRER ESTRUTURADO POR TUBOS DE AÇO INDUSTRIAL, COM DIAMETRO 2", COM TELA DE ARAME GALVANIZADO, FIO 12 BWG E MALHA QUADRADA 5X5CM, DIMENSÕES 7m x 2m, INCLUSIVE COM PINTURA (1 DEMÃO ZARCÃO E 2 DEMÃOS DE ESMALTE SINTÉTICO), ROLDANAS DUPLAS, COM ROLAMENTO DE PRIMEIRA LINHA, INCLUSIVE FUNDAÇÃO, COM AUTOMATIZAÇÃO.</t>
  </si>
  <si>
    <t xml:space="preserve"> 5.3.3.3 </t>
  </si>
  <si>
    <t xml:space="preserve"> COMP-1880 </t>
  </si>
  <si>
    <t>PROTEÇÃO EXTRA EM TUBOS DE ACO INDUSTRIAL, COM DIAMETRO 2", COM ARAME FARPADO GALVANIZADO Nº 16, INCLUSIVE COM PINTURA (1 DEMÃO ZARCÃO E 2 DEMÃOS DE ESMALTE SINTÉTICO)</t>
  </si>
  <si>
    <t>m</t>
  </si>
  <si>
    <t xml:space="preserve"> 5.4 </t>
  </si>
  <si>
    <t>VIDROS</t>
  </si>
  <si>
    <t xml:space="preserve"> 5.4.1 </t>
  </si>
  <si>
    <t xml:space="preserve"> COMP-1378 </t>
  </si>
  <si>
    <t>Copia da SINAPI (85005) - ESPELHO CRISTAL, ESPESSURA 4MM, COM PARAFUSOS DE FIXACAO, SEM MOLDURA</t>
  </si>
  <si>
    <t xml:space="preserve"> 5.4.2 </t>
  </si>
  <si>
    <t xml:space="preserve"> COMP-1387 </t>
  </si>
  <si>
    <t>Copia da SBC (190466) - PORTA DE VIDRO TEMPERADO JATEADO 0,60x1,70m BOX CHUVEIRO WC</t>
  </si>
  <si>
    <t xml:space="preserve"> 5.5 </t>
  </si>
  <si>
    <t>COBERTURA E FECHAMENTO LATERAL</t>
  </si>
  <si>
    <t xml:space="preserve"> 5.5.1 </t>
  </si>
  <si>
    <t xml:space="preserve"> 94231 </t>
  </si>
  <si>
    <t>RUFO EM CHAPA DE AÇO GALVANIZADO NÚMERO 24, CORTE DE 25 CM, INCLUSO TRANSPORTE VERTICAL. AF_07/2019</t>
  </si>
  <si>
    <t xml:space="preserve"> 5.5.2 </t>
  </si>
  <si>
    <t xml:space="preserve"> 94229 </t>
  </si>
  <si>
    <t>CALHA EM CHAPA DE AÇO GALVANIZADO NÚMERO 24, DESENVOLVIMENTO DE 100 CM, INCLUSO TRANSPORTE VERTICAL. AF_07/2019</t>
  </si>
  <si>
    <t xml:space="preserve"> 5.5.3 </t>
  </si>
  <si>
    <t xml:space="preserve"> COMP-1662 </t>
  </si>
  <si>
    <t>Copia da SINAPI (94216) - Telhamento com Telha Térmica SanduícheTrapezoidal com aço superior branco e aço inferior tipo forro branco, núcleo em PIR (Poliisocianurato), com espessura de 50mm, largura útil de 01 metro, frete incluso - Referência Isotelha Isoeste ou similar, incluso içamento. AF_07/2019</t>
  </si>
  <si>
    <t xml:space="preserve"> 5.6 </t>
  </si>
  <si>
    <t>REVESTIMENTOS</t>
  </si>
  <si>
    <t xml:space="preserve"> 5.6.1 </t>
  </si>
  <si>
    <t>REVESTIMENTOS DE PISOS</t>
  </si>
  <si>
    <t xml:space="preserve"> 5.6.1.1 </t>
  </si>
  <si>
    <t xml:space="preserve"> 5.6.1.1.1 </t>
  </si>
  <si>
    <t xml:space="preserve"> 104162 </t>
  </si>
  <si>
    <t>PISO EM GRANILITE, MARMORITE OU GRANITINA EM AMBIENTES INTERNOS, COM ESPESSURA DE 8 MM, INCLUSO MISTURA EM BETONEIRA, COLOCAÇÃO DAS JUNTAS, APLICAÇÃO DO PISO, 4 POLIMENTOS COM POLITRIZ, ESTUCAMENTO, SELADOR E CERA. AF_06/2022</t>
  </si>
  <si>
    <t xml:space="preserve"> 5.6.1.1.2 </t>
  </si>
  <si>
    <t xml:space="preserve"> 87263 </t>
  </si>
  <si>
    <t>REVESTIMENTO CERÂMICO PARA PISO COM PLACAS TIPO PORCELANATO DE DIMENSÕES 60X60 CM APLICADA EM AMBIENTES DE ÁREA MAIOR QUE 10 M². AF_06/2014</t>
  </si>
  <si>
    <t xml:space="preserve"> 5.6.1.1.3 </t>
  </si>
  <si>
    <t xml:space="preserve"> COMP-1375 </t>
  </si>
  <si>
    <t>Copia da SINAPI (72136) - PISO INDUSTRIAL DE ALTA RESISTENCIA, ESPESSURA 8MM, INCLUSO JUNTAS DE DILATACAO PLASTICAS E POLIMENTO MECANIZADO</t>
  </si>
  <si>
    <t xml:space="preserve"> 5.6.1.1.4 </t>
  </si>
  <si>
    <t xml:space="preserve"> 94995 </t>
  </si>
  <si>
    <t>EXECUÇÃO DE PASSEIO (CALÇADA) OU PISO DE CONCRETO COM CONCRETO MOLDADO IN LOCO, USINADO, ACABAMENTO CONVENCIONAL, ESPESSURA 8 CM, ARMADO. AF_07/2016</t>
  </si>
  <si>
    <t xml:space="preserve"> 5.6.1.1.5 </t>
  </si>
  <si>
    <t xml:space="preserve"> COMP-1380 </t>
  </si>
  <si>
    <t>PISO FULGET (GRANITO LAVADO) MOLDADO IN LOCO (INCLUSO EXECUCAO)</t>
  </si>
  <si>
    <t xml:space="preserve"> 5.6.1.2 </t>
  </si>
  <si>
    <t xml:space="preserve"> 5.6.1.2.1 </t>
  </si>
  <si>
    <t xml:space="preserve"> 5.6.2 </t>
  </si>
  <si>
    <t>REVESTIMENTOS DE PAREDES</t>
  </si>
  <si>
    <t xml:space="preserve"> 5.6.2.1 </t>
  </si>
  <si>
    <t xml:space="preserve"> COMP-1379 </t>
  </si>
  <si>
    <t>Copia da SINAPI (87273) - REVESTIMENTO TIPO PORCELANATO PARA PAREDES INTERNAS COM PLACAS DE DIMENSÕES 30X60 CM</t>
  </si>
  <si>
    <t xml:space="preserve"> 5.6.2.2 </t>
  </si>
  <si>
    <t xml:space="preserve"> COMP-1661 </t>
  </si>
  <si>
    <t>Revestimento em chapas de ACM (alumínio composto) 4,00 mm de espessura, com acabamento Kynar (anti-pixação) na cor Vermelha, estrutura de paginação em perfis metálicos com tratamento anticorrosivo e todos os acessórios necessários para fixação e vedação - FORNECIMENTO E INSTALAÇÃO</t>
  </si>
  <si>
    <t xml:space="preserve"> 5.6.2.3 </t>
  </si>
  <si>
    <t xml:space="preserve"> COMP-1881 </t>
  </si>
  <si>
    <t>Copia da SINAPI (87244) - REVESTIMENTO CERÂMICO PARA PAREDES EXTERNAS EM PASTILHAS DE PORCELANA 5 X 5 CM (PLACAS DE 30 X 30 CM), ALINHADAS A PRUMO. AF_02/2023</t>
  </si>
  <si>
    <t xml:space="preserve"> 5.6.3 </t>
  </si>
  <si>
    <t>REVESTIMENTOS DE FORROS</t>
  </si>
  <si>
    <t xml:space="preserve"> 5.6.3.1 </t>
  </si>
  <si>
    <t xml:space="preserve"> 96114 </t>
  </si>
  <si>
    <t>FORRO EM DRYWALL, PARA AMBIENTES COMERCIAIS, INCLUSIVE ESTRUTURA DE FIXAÇÃO. AF_05/2017_P</t>
  </si>
  <si>
    <t xml:space="preserve"> 5.6.3.2 </t>
  </si>
  <si>
    <t xml:space="preserve"> 96121 </t>
  </si>
  <si>
    <t>ACABAMENTOS PARA FORRO (RODA-FORRO EM PERFIL METÁLICO E PLÁSTICO). AF_05/2017</t>
  </si>
  <si>
    <t xml:space="preserve"> 5.6.3.3 </t>
  </si>
  <si>
    <t xml:space="preserve"> COMP-1377 </t>
  </si>
  <si>
    <t>Copia da SINAPI (96115) - FORRO DE FIBRA MINERAL, PARA AMBIENTES COMERCIAIS, INCLUSIVE ESTRUTURA DE FIXAÇÃO. AF_05/2017_P</t>
  </si>
  <si>
    <t xml:space="preserve"> 5.6.4 </t>
  </si>
  <si>
    <t>PINTURAS</t>
  </si>
  <si>
    <t xml:space="preserve"> 5.6.4.1 </t>
  </si>
  <si>
    <t>PAREDES INTERNAS GBM</t>
  </si>
  <si>
    <t xml:space="preserve"> 5.6.4.1.1 </t>
  </si>
  <si>
    <t xml:space="preserve"> 88497 </t>
  </si>
  <si>
    <t>APLICAÇÃO E LIXAMENTO DE MASSA LÁTEX EM PAREDES, DUAS DEMÃOS. AF_06/2014</t>
  </si>
  <si>
    <t xml:space="preserve"> 5.6.4.1.2 </t>
  </si>
  <si>
    <t xml:space="preserve"> 88489 </t>
  </si>
  <si>
    <t>APLICAÇÃO MANUAL DE PINTURA COM TINTA LÁTEX ACRÍLICA EM PAREDES, DUAS DEMÃOS. AF_06/2014</t>
  </si>
  <si>
    <t xml:space="preserve"> 5.6.4.2 </t>
  </si>
  <si>
    <t>PAREDES EXTERNAS - FACHADAS GBM</t>
  </si>
  <si>
    <t xml:space="preserve"> 5.6.4.2.1 </t>
  </si>
  <si>
    <t xml:space="preserve"> COMP-1384 </t>
  </si>
  <si>
    <t>Copia da SINAPI (88497) - APLICAÇÃO E LIXAMENTO DE MASSA ACRÍLICA EM PAREDES EXTERNAS, DUAS DEMÃOS. AF_06/2014</t>
  </si>
  <si>
    <t xml:space="preserve"> 5.6.4.2.2 </t>
  </si>
  <si>
    <t xml:space="preserve"> 5.6.4.3 </t>
  </si>
  <si>
    <t>PAREDES EXTERNAS - MUROS TERRENO</t>
  </si>
  <si>
    <t xml:space="preserve"> 5.6.4.3.1 </t>
  </si>
  <si>
    <t xml:space="preserve"> 5.6.4.3.2 </t>
  </si>
  <si>
    <t xml:space="preserve"> 5.6.4.4 </t>
  </si>
  <si>
    <t>TETOS GBM</t>
  </si>
  <si>
    <t xml:space="preserve"> 5.6.4.4.1 </t>
  </si>
  <si>
    <t xml:space="preserve"> 88494 </t>
  </si>
  <si>
    <t>APLICAÇÃO E LIXAMENTO DE MASSA LÁTEX EM TETO, UMA DEMÃO. AF_06/2014</t>
  </si>
  <si>
    <t xml:space="preserve"> 5.6.4.4.2 </t>
  </si>
  <si>
    <t xml:space="preserve"> 88486 </t>
  </si>
  <si>
    <t>APLICAÇÃO MANUAL DE PINTURA COM TINTA LÁTEX PVA EM TETO, DUAS DEMÃOS. AF_06/2014</t>
  </si>
  <si>
    <t xml:space="preserve"> 5.6.4.5 </t>
  </si>
  <si>
    <t>PISO GARAGEM OPERACIONAL</t>
  </si>
  <si>
    <t xml:space="preserve"> 5.6.4.5.1 </t>
  </si>
  <si>
    <t xml:space="preserve"> 102494 </t>
  </si>
  <si>
    <t>PINTURA DE PISO COM TINTA EPÓXI, APLICAÇÃO MANUAL, 2 DEMÃOS, INCLUSO PRIMER EPÓXI. AF_05/2021</t>
  </si>
  <si>
    <t xml:space="preserve"> 5.6.4.6 </t>
  </si>
  <si>
    <t>ASFALTO E DEMARCAÇÃO DE VAGAS</t>
  </si>
  <si>
    <t xml:space="preserve"> 5.6.4.6.1 </t>
  </si>
  <si>
    <t xml:space="preserve"> COMP-1552 </t>
  </si>
  <si>
    <t>Copia da SINAPI (72947) - SINALIZACAO HORIZONTAL COM TINTA RETRORREFLETIVA A BASE DE RESINA ACRILICA COM MICROESFERAS DE VIDRO</t>
  </si>
  <si>
    <t xml:space="preserve"> 5.6.5 </t>
  </si>
  <si>
    <t>REVESTIMENTOS ARGAMASSADOS</t>
  </si>
  <si>
    <t xml:space="preserve"> 5.6.5.1 </t>
  </si>
  <si>
    <t xml:space="preserve"> 5.6.5.1.1 </t>
  </si>
  <si>
    <t xml:space="preserve"> 87879 </t>
  </si>
  <si>
    <t>CHAPISCO APLICADO EM ALVENARIAS E ESTRUTURAS DE CONCRETO INTERNAS, COM COLHER DE PEDREIRO.  ARGAMASSA TRAÇO 1:3 COM PREPARO EM BETONEIRA 400L. AF_06/2014</t>
  </si>
  <si>
    <t xml:space="preserve"> 5.6.5.1.2 </t>
  </si>
  <si>
    <t xml:space="preserve"> 87535 </t>
  </si>
  <si>
    <t>EMBOÇO, PARA RECEBIMENTO DE CERÂMICA, EM ARGAMASSA TRAÇO 1:2:8, PREPARO MECÂNICO COM BETONEIRA 400L, APLICADO MANUALMENTE EM FACES INTERNAS DE PAREDES, PARA AMBIENTE COM ÁREA  MAIOR QUE 10M2, ESPESSURA DE 20MM, COM EXECUÇÃO DE TALISCAS. AF_06/2014</t>
  </si>
  <si>
    <t xml:space="preserve"> 5.6.5.1.3 </t>
  </si>
  <si>
    <t xml:space="preserve"> 87529 </t>
  </si>
  <si>
    <t>MASSA ÚNICA, PARA RECEBIMENTO DE PINTURA, EM ARGAMASSA TRAÇO 1:2:8, PREPARO MECÂNICO COM BETONEIRA 400L, APLICADA MANUALMENTE EM FACES INTERNAS DE PAREDES, ESPESSURA DE 20MM, COM EXECUÇÃO DE TALISCAS. AF_06/2014</t>
  </si>
  <si>
    <t xml:space="preserve"> 5.6.5.2 </t>
  </si>
  <si>
    <t xml:space="preserve"> 5.6.5.2.1 </t>
  </si>
  <si>
    <t xml:space="preserve"> 87905 </t>
  </si>
  <si>
    <t>CHAPISCO APLICADO EM ALVENARIA (COM PRESENÇA DE VÃOS) E ESTRUTURAS DE CONCRETO DE FACHADA, COM COLHER DE PEDREIRO.  ARGAMASSA TRAÇO 1:3 COM PREPARO EM BETONEIRA 400L. AF_06/2014</t>
  </si>
  <si>
    <t xml:space="preserve"> 5.6.5.2.2 </t>
  </si>
  <si>
    <t xml:space="preserve"> 87775 </t>
  </si>
  <si>
    <t>EMBOÇO OU MASSA ÚNICA EM ARGAMASSA TRAÇO 1:2:8, PREPARO MECÂNICO COM BETONEIRA 400 L, APLICADA MANUALMENTE EM PANOS DE FACHADA COM PRESENÇA DE VÃOS, ESPESSURA DE 25 MM. AF_06/2014</t>
  </si>
  <si>
    <t xml:space="preserve"> 5.6.5.3 </t>
  </si>
  <si>
    <t>PAREDES ÁREA EXTERNA</t>
  </si>
  <si>
    <t xml:space="preserve"> 5.6.5.3.1 </t>
  </si>
  <si>
    <t xml:space="preserve"> 87894 </t>
  </si>
  <si>
    <t>CHAPISCO APLICADO EM ALVENARIA (SEM PRESENÇA DE VÃOS) E ESTRUTURAS DE CONCRETO DE FACHADA, COM COLHER DE PEDREIRO.  ARGAMASSA TRAÇO 1:3 COM PREPARO EM BETONEIRA 400L. AF_10/2022</t>
  </si>
  <si>
    <t xml:space="preserve"> 5.6.5.3.2 </t>
  </si>
  <si>
    <t xml:space="preserve"> 87792 </t>
  </si>
  <si>
    <t>EMBOÇO OU MASSA ÚNICA EM ARGAMASSA TRAÇO 1:2:8, PREPARO MECÂNICO COM BETONEIRA 400 L, APLICADA MANUALMENTE EM PANOS CEGOS DE FACHADA (SEM PRESENÇA DE VÃOS), ESPESSURA DE 25 MM. AF_08/2022</t>
  </si>
  <si>
    <t xml:space="preserve"> 5.7 </t>
  </si>
  <si>
    <t>ACABAMENTOS E ARREMATES</t>
  </si>
  <si>
    <t xml:space="preserve"> 5.7.1 </t>
  </si>
  <si>
    <t>RODAPÉS</t>
  </si>
  <si>
    <t xml:space="preserve"> 5.7.1.1 </t>
  </si>
  <si>
    <t xml:space="preserve"> COMP-1392 </t>
  </si>
  <si>
    <t>Copia da SINAPI (101741) - RODAPÉ EM GRANITINA, ALTURA 15CM. AF_09/2020</t>
  </si>
  <si>
    <t xml:space="preserve"> 5.7.2 </t>
  </si>
  <si>
    <t>SOLEIRAS</t>
  </si>
  <si>
    <t xml:space="preserve"> 5.7.2.1 </t>
  </si>
  <si>
    <t xml:space="preserve"> 98689 </t>
  </si>
  <si>
    <t>SOLEIRA EM GRANITO, LARGURA 15 CM, ESPESSURA 2,0 CM. AF_09/2020</t>
  </si>
  <si>
    <t xml:space="preserve"> 5.7.2.2 </t>
  </si>
  <si>
    <t xml:space="preserve"> COMP-1376 </t>
  </si>
  <si>
    <t>Copia da SINAPI (74192/001) - SOLEIRA EM GRANITINA LARGURA 15CM SOBRE ARGAMASSA TRACO 1:4 (CIMENTO E AREIA)</t>
  </si>
  <si>
    <t xml:space="preserve"> 5.7.3 </t>
  </si>
  <si>
    <t>PEITORIS</t>
  </si>
  <si>
    <t xml:space="preserve"> 5.7.3.1 </t>
  </si>
  <si>
    <t xml:space="preserve"> 101965 </t>
  </si>
  <si>
    <t>PEITORIL LINEAR EM GRANITO OU MÁRMORE, L = 15CM, COMPRIMENTO DE ATÉ 2M, ASSENTADO COM ARGAMASSA 1:6 COM ADITIVO. AF_11/2020</t>
  </si>
  <si>
    <t xml:space="preserve"> 5.7.4 </t>
  </si>
  <si>
    <t>BANCADAS E CUBAS</t>
  </si>
  <si>
    <t xml:space="preserve"> 5.7.4.1 </t>
  </si>
  <si>
    <t xml:space="preserve"> COMP-1390 </t>
  </si>
  <si>
    <t>Copia da SINAPI (86889) - BANCADA DE GRANITO POLIDO, E=2,5mm - FORNECIMENTO E INSTALAÇÃO. AF_01/2020</t>
  </si>
  <si>
    <t xml:space="preserve"> 5.7.4.2 </t>
  </si>
  <si>
    <t xml:space="preserve"> COMP-1391 </t>
  </si>
  <si>
    <t>Copia da SINAPI (86900) - CUBA DE EMBUTIR RETANGULAR DE AÇO INOXIDÁVEL, 40 X 35 X 12 CM - FORNECIMENTO E INSTALAÇÃO. AF_01/2020</t>
  </si>
  <si>
    <t xml:space="preserve"> 5.7.4.3 </t>
  </si>
  <si>
    <t xml:space="preserve"> 86901 </t>
  </si>
  <si>
    <t>CUBA DE EMBUTIR OVAL EM LOUÇA BRANCA, 35 X 50CM OU EQUIVALENTE - FORNECIMENTO E INSTALAÇÃO. AF_01/2020</t>
  </si>
  <si>
    <t xml:space="preserve"> 5.7.4.4 </t>
  </si>
  <si>
    <t xml:space="preserve"> 86904 </t>
  </si>
  <si>
    <t>LAVATÓRIO LOUÇA BRANCA SUSPENSO, 29,5 X 39CM OU EQUIVALENTE, PADRÃO POPULAR - FORNECIMENTO E INSTALAÇÃO. AF_01/2020</t>
  </si>
  <si>
    <t xml:space="preserve"> 5.7.4.5 </t>
  </si>
  <si>
    <t xml:space="preserve"> COMP-1882 </t>
  </si>
  <si>
    <t>Copia da SETOP (BAN-ROD-010) - RODABANCADA EM GRANITO H = 10 CM, E = 2 CM</t>
  </si>
  <si>
    <t xml:space="preserve"> 5.8 </t>
  </si>
  <si>
    <t>CORRIMÃO E ESCADA DE FERRO</t>
  </si>
  <si>
    <t xml:space="preserve"> 5.8.1 </t>
  </si>
  <si>
    <t>CORRIMÃO</t>
  </si>
  <si>
    <t xml:space="preserve"> 5.8.1.1 </t>
  </si>
  <si>
    <t xml:space="preserve"> COMP-1382 </t>
  </si>
  <si>
    <t>Copia da ORSE (4264) - CORRIMÃO EM AÇO INOX, ESCOVADO, D= 1 1/2" - FORNECIMENTO E INSTALAÇÃO</t>
  </si>
  <si>
    <t xml:space="preserve"> 5.8.2 </t>
  </si>
  <si>
    <t>ESCADA DE FERRO</t>
  </si>
  <si>
    <t xml:space="preserve"> 5.8.2.1 </t>
  </si>
  <si>
    <t xml:space="preserve"> COMP-1381 </t>
  </si>
  <si>
    <t>Copia da SINAPI (74194/001) - ESCADA TIPO MARINHEIRO EM TUBO ACO GALVANIZADO 1 1/2" 5 DEGRAUS</t>
  </si>
  <si>
    <t xml:space="preserve"> 5.9 </t>
  </si>
  <si>
    <t>DIVERSOS</t>
  </si>
  <si>
    <t xml:space="preserve"> 5.9.1 </t>
  </si>
  <si>
    <t xml:space="preserve"> COMP-1512 </t>
  </si>
  <si>
    <t>CONJUNTO DE MASTRO PARA TRÊS BANDEIRAS COM TUBO DE AÇO GALVANIZADO 3" E PEDESTAL</t>
  </si>
  <si>
    <t xml:space="preserve"> 5.9.2 </t>
  </si>
  <si>
    <t xml:space="preserve"> COMP-1456 </t>
  </si>
  <si>
    <t>CONJUNTO DE LIXEIRAS PARA COLETA SELETIVA, EM PROPILENO DE ALTA RESISTÊNCIA, COM ESTRUTURA METÁLICA DE SUSTENTAÇÃO COM PINTURA ELETROSTÁTICA, CAPACIDADE 4 X 50L, CORES AZUL, VERDE, AMARELO, VERMELHO – FORNECIMENTO E INSTALAÇÃO</t>
  </si>
  <si>
    <t xml:space="preserve"> 5.9.3 </t>
  </si>
  <si>
    <t xml:space="preserve"> 100867 </t>
  </si>
  <si>
    <t>BARRA DE APOIO RETA, EM ACO INOX POLIDO, COMPRIMENTO 70 CM,  FIXADA NA PAREDE - FORNECIMENTO E INSTALAÇÃO. AF_01/2020</t>
  </si>
  <si>
    <t xml:space="preserve"> 5.9.4 </t>
  </si>
  <si>
    <t xml:space="preserve"> COMP-1389 </t>
  </si>
  <si>
    <t>Copia da SINAPI (100866) - BARRA DE APOIO RETA, EM ACO INOX POLIDO, COMPRIMENTO 40CM, FIXADA NA PAREDE - FORNECIMENTO E INSTALAÇÃO. AF_01/2020</t>
  </si>
  <si>
    <t xml:space="preserve"> 5.9.5 </t>
  </si>
  <si>
    <t xml:space="preserve"> 95544 </t>
  </si>
  <si>
    <t>PAPELEIRA DE PAREDE EM METAL CROMADO SEM TAMPA, INCLUSO FIXAÇÃO. AF_01/2020</t>
  </si>
  <si>
    <t xml:space="preserve"> 5.9.6 </t>
  </si>
  <si>
    <t xml:space="preserve"> 95545 </t>
  </si>
  <si>
    <t>SABONETEIRA DE PAREDE EM METAL CROMADO, INCLUSO FIXAÇÃO. AF_01/2020</t>
  </si>
  <si>
    <t xml:space="preserve"> 5.9.7 </t>
  </si>
  <si>
    <t xml:space="preserve"> 100849 </t>
  </si>
  <si>
    <t>ASSENTO SANITÁRIO CONVENCIONAL - FORNECIMENTO E INSTALACAO. AF_01/2020</t>
  </si>
  <si>
    <t xml:space="preserve"> 5.9.8 </t>
  </si>
  <si>
    <t xml:space="preserve"> COMP-1553 </t>
  </si>
  <si>
    <t>Copia da ORSE (9489) - PRATELEIRA EM VIDRO, 50 cm x 13 cm, ESPESSURA 6 mm, COM ACABAMENTO CROMADO, TIPO SOBREPOR - REFERÊNCIA LINHA TARGA DECA, MODELO 2030.C40.CR OU SIMILAR</t>
  </si>
  <si>
    <t>un</t>
  </si>
  <si>
    <t xml:space="preserve"> 5.9.9 </t>
  </si>
  <si>
    <t xml:space="preserve"> 95547 </t>
  </si>
  <si>
    <t>SABONETEIRA PLASTICA TIPO DISPENSER PARA SABONETE LIQUIDO COM RESERVATORIO 800 A 1500 ML, INCLUSO FIXAÇÃO. AF_01/2020</t>
  </si>
  <si>
    <t xml:space="preserve"> 5.9.10 </t>
  </si>
  <si>
    <t xml:space="preserve"> COMP-1883 </t>
  </si>
  <si>
    <t>Copia da SINAPI (95547) - TOALHEIRO INTERFOLHADO - FORNECIMENTO E INSTALAÇÃO</t>
  </si>
  <si>
    <t xml:space="preserve"> 5.10 </t>
  </si>
  <si>
    <t>COMUNICAÇÃO VISUAL</t>
  </si>
  <si>
    <t xml:space="preserve"> 5.10.1 </t>
  </si>
  <si>
    <t>LETREIRO E BRASÃO</t>
  </si>
  <si>
    <t xml:space="preserve"> 5.10.1.1 </t>
  </si>
  <si>
    <t xml:space="preserve"> COMP-1460 </t>
  </si>
  <si>
    <t>LETREIRO E BRASÃO EM CHAPA METÁLICA MSG 26 - 46MM COM ACABAMENTO EM AÇO ESCOVADO - FORNECIMENTO E INSTALAÇÃO</t>
  </si>
  <si>
    <t xml:space="preserve"> 5.10.2 </t>
  </si>
  <si>
    <t>PLACAS DE COMUNICAÇÃO VISUAL</t>
  </si>
  <si>
    <t xml:space="preserve"> 5.10.2.1 </t>
  </si>
  <si>
    <t xml:space="preserve"> COMP-1459 </t>
  </si>
  <si>
    <t>PLACA DE IDENTIFICAÇÃO DE AMBIENTES DIM. 35X10CM EM CHAPA METÁLICA GALVANIZADA ESPESSURA 1MM, COM PINTURA AUTOMOTIVA VERMELHA E APLICAÇÃO DE ADESIVOS EM FORMAS GEOMÉTRICAS E TEXTOS NA FONTE ARIAL NA COR BRANCA. FIXAÇÃO EM PAREDES DE ALVENARIA OU EM PORTAS COM FITA DUPLA FACE.</t>
  </si>
  <si>
    <t xml:space="preserve"> 5.10.2.2 </t>
  </si>
  <si>
    <t xml:space="preserve"> COMP-1461 </t>
  </si>
  <si>
    <t>PLACA DE IDENTIFICAÇÃO DE AMBIENTES DIM. 20X30CM EM CHAPA METÁLICA GALVANIZADA ESPESSURA 1MM, COM PINTURA AUTOMOTIVA VERMELHA E APLICAÇÃO DE ADESIVOS EM FORMAS GEOMÉTRICAS E TEXTOS NA FONTE ARIAL NA COR BRANCA. FIXAÇÃO EM PAREDES DE ALVENARIA OU EM PORTAS COM FITA DUPLA FACE.</t>
  </si>
  <si>
    <t xml:space="preserve"> 5.11 </t>
  </si>
  <si>
    <t>PAISAGISMO</t>
  </si>
  <si>
    <t xml:space="preserve"> 5.11.1 </t>
  </si>
  <si>
    <t xml:space="preserve"> 98504 </t>
  </si>
  <si>
    <t>PLANTIO DE GRAMA EM PLACAS. AF_05/2018</t>
  </si>
  <si>
    <t xml:space="preserve"> 5.11.2 </t>
  </si>
  <si>
    <t xml:space="preserve"> 98511 </t>
  </si>
  <si>
    <t>PLANTIO DE ÁRVORE ORNAMENTAL COM ALTURA DE MUDA MAIOR QUE 2,00 M E MENOR OU IGUAL A 4,00 M. AF_05/2018</t>
  </si>
  <si>
    <t xml:space="preserve"> 5.12 </t>
  </si>
  <si>
    <t>ESTRUTURA DO MURO E PILARETES PLATIBANDA</t>
  </si>
  <si>
    <t xml:space="preserve"> 5.12.1 </t>
  </si>
  <si>
    <t>MURO</t>
  </si>
  <si>
    <t xml:space="preserve"> 5.12.1.1 </t>
  </si>
  <si>
    <t xml:space="preserve"> 5.12.1.1.1 </t>
  </si>
  <si>
    <t xml:space="preserve"> COMP-1809 </t>
  </si>
  <si>
    <t>Copia da SINAPI (100896) - ESTACA ESCAVADA MECANICAMENTE, SEM FLUIDO ESTABILIZANTE, COM 30CM DE DIÂMETRO, CONCRETO LANÇADO POR CAMINHÃO BETONEIRA</t>
  </si>
  <si>
    <t xml:space="preserve"> 5.12.1.1.2 </t>
  </si>
  <si>
    <t xml:space="preserve"> 92762 </t>
  </si>
  <si>
    <t>ARMAÇÃO DE PILAR OU VIGA DE ESTRUTURA CONVENCIONAL DE CONCRETO ARMADO UTILIZANDO AÇO CA-50 DE 10,0 MM - MONTAGEM. AF_06/2022</t>
  </si>
  <si>
    <t xml:space="preserve"> 5.12.1.1.3 </t>
  </si>
  <si>
    <t xml:space="preserve"> 92759 </t>
  </si>
  <si>
    <t>ARMAÇÃO DE PILAR OU VIGA DE ESTRUTURA CONVENCIONAL DE CONCRETO ARMADO UTILIZANDO AÇO CA-60 DE 5,0 MM - MONTAGEM. AF_06/2022</t>
  </si>
  <si>
    <t xml:space="preserve"> 5.12.1.2 </t>
  </si>
  <si>
    <t>VIGA BALDRAME</t>
  </si>
  <si>
    <t xml:space="preserve"> 5.12.1.2.1 </t>
  </si>
  <si>
    <t xml:space="preserve"> 96524 </t>
  </si>
  <si>
    <t>ESCAVAÇÃO MECANIZADA PARA VIGA BALDRAME COM MINI-ESCAVADEIRA (SEM ESCAVAÇÃO PARA COLOCAÇÃO DE FÔRMAS). AF_06/2017</t>
  </si>
  <si>
    <t xml:space="preserve"> 5.12.1.2.2 </t>
  </si>
  <si>
    <t xml:space="preserve"> 5.12.1.2.3 </t>
  </si>
  <si>
    <t xml:space="preserve"> 5.12.1.2.4 </t>
  </si>
  <si>
    <t xml:space="preserve"> CC.0217 </t>
  </si>
  <si>
    <t>LASTRO DE BRITA</t>
  </si>
  <si>
    <t xml:space="preserve"> 5.12.1.2.5 </t>
  </si>
  <si>
    <t xml:space="preserve"> COMP-1748 </t>
  </si>
  <si>
    <t>Copia da SINAPI (96557) - CONCRETAGEM DE BLOCOS DE COROAMENTO E VIGAS BALDRAMES, FCK 20 MPA - LANÇAMENTO, ADENSAMENTO E ACABAMENTO. AF_06/2017</t>
  </si>
  <si>
    <t xml:space="preserve"> 5.12.1.2.6 </t>
  </si>
  <si>
    <t xml:space="preserve"> CC.0286 </t>
  </si>
  <si>
    <t>IMPERMEABILIZACAO DE ESTRUTURAS ENTERRADAS, COM TINTA ASFALTICA, DUAS DEMAOS.</t>
  </si>
  <si>
    <t xml:space="preserve"> 5.12.1.3 </t>
  </si>
  <si>
    <t>VIGA SUPERIOR - CINTA DE AMARRAÇÃO</t>
  </si>
  <si>
    <t xml:space="preserve"> 5.12.1.3.1 </t>
  </si>
  <si>
    <t xml:space="preserve"> 5.12.1.3.2 </t>
  </si>
  <si>
    <t xml:space="preserve"> 5.12.1.3.3 </t>
  </si>
  <si>
    <t xml:space="preserve"> 92726 </t>
  </si>
  <si>
    <t>CONCRETAGEM DE VIGAS E LAJES, FCK=20 MPA, PARA LAJES MACIÇAS OU NERVURADAS COM USO DE BOMBA EM EDIFICAÇÃO COM ÁREA MÉDIA DE LAJES MAIOR QUE 20 M² - LANÇAMENTO, ADENSAMENTO E ACABAMENTO. AF_12/2015</t>
  </si>
  <si>
    <t xml:space="preserve"> 5.12.1.3.4 </t>
  </si>
  <si>
    <t xml:space="preserve"> COMP-1811 </t>
  </si>
  <si>
    <t>Copia da SINAPI (92480) - MONTAGEM E DESMONTAGEM DE FÔRMA DE VIGA, APOIADA SOBRE A ALVENARIA, PÉ-DIREITO SIMPLES, EM CHAPA DE MADEIRA PLASTIFICADA, 18 UTILIZAÇÕES. AF_09/2020</t>
  </si>
  <si>
    <t xml:space="preserve"> 5.12.1.4 </t>
  </si>
  <si>
    <t xml:space="preserve"> 5.12.1.4.1 </t>
  </si>
  <si>
    <t xml:space="preserve"> 92443 </t>
  </si>
  <si>
    <t>MONTAGEM E DESMONTAGEM DE FÔRMA DE PILARES RETANGULARES E ESTRUTURAS SIMILARES, PÉ-DIREITO SIMPLES, EM CHAPA DE MADEIRA COMPENSADA PLASTIFICADA, 18 UTILIZAÇÕES. AF_09/2020</t>
  </si>
  <si>
    <t xml:space="preserve"> 5.12.1.4.2 </t>
  </si>
  <si>
    <t xml:space="preserve"> 5.12.1.4.3 </t>
  </si>
  <si>
    <t xml:space="preserve"> 5.12.1.4.4 </t>
  </si>
  <si>
    <t xml:space="preserve"> COMP-1812 </t>
  </si>
  <si>
    <t>Copia da SINAPI (92720) - CONCRETAGEM DE PILARES, FCK = 20 MPA, COM USO DE BOMBA EM EDIFICAÇÃO COM SEÇÃO MÉDIA DE PILARES MENOR OU IGUAL A 0,25 M² - LANÇAMENTO, ADENSAMENTO E ACABAMENTO. AF_12/2015</t>
  </si>
  <si>
    <t xml:space="preserve"> 5.12.2 </t>
  </si>
  <si>
    <t>ESTRUTURA PLATIBANDA</t>
  </si>
  <si>
    <t xml:space="preserve"> 5.12.2.1 </t>
  </si>
  <si>
    <t xml:space="preserve"> 5.12.2.2 </t>
  </si>
  <si>
    <t xml:space="preserve"> 5.12.2.3 </t>
  </si>
  <si>
    <t xml:space="preserve"> 5.12.2.4 </t>
  </si>
  <si>
    <t xml:space="preserve"> 5.12.2.5 </t>
  </si>
  <si>
    <t>INSTALAÇÕES HIDRÁULICAS, SANITÁRIAS E CENTRAL GLP</t>
  </si>
  <si>
    <t xml:space="preserve"> 6.1 </t>
  </si>
  <si>
    <t>ÁGUA FRIA</t>
  </si>
  <si>
    <t xml:space="preserve"> 6.1.1 </t>
  </si>
  <si>
    <t>ALIMENTAÇÃO</t>
  </si>
  <si>
    <t xml:space="preserve"> 6.1.1.1 </t>
  </si>
  <si>
    <t>HIDRÔMETRO</t>
  </si>
  <si>
    <t xml:space="preserve"> 6.1.1.1.1 </t>
  </si>
  <si>
    <t xml:space="preserve"> 97741 </t>
  </si>
  <si>
    <t>KIT CAVALETE PARA MEDIÇÃO DE ÁGUA - ENTRADA INDIVIDUALIZADA, EM PVC DN 25 (¾), PARA 1 MEDIDOR  FORNECIMENTO E INSTALAÇÃO (EXCLUSIVE HIDRÔMETRO). AF_11/2016</t>
  </si>
  <si>
    <t xml:space="preserve"> 6.1.1.1.2 </t>
  </si>
  <si>
    <t xml:space="preserve"> 95675 </t>
  </si>
  <si>
    <t>HIDRÔMETRO DN 25 (¾ ), 5,0 M³/H FORNECIMENTO E INSTALAÇÃO. AF_11/2016</t>
  </si>
  <si>
    <t xml:space="preserve"> 6.1.1.2 </t>
  </si>
  <si>
    <t>REGISTROS</t>
  </si>
  <si>
    <t xml:space="preserve"> 6.1.1.2.1 </t>
  </si>
  <si>
    <t xml:space="preserve"> 90371 </t>
  </si>
  <si>
    <t>REGISTRO DE ESFERA, PVC, ROSCÁVEL, 3/4", FORNECIDO E INSTALADO EM RAMAL DE ÁGUA. AF_03/2015</t>
  </si>
  <si>
    <t xml:space="preserve"> 6.1.1.2.2 </t>
  </si>
  <si>
    <t xml:space="preserve"> 94494 </t>
  </si>
  <si>
    <t>REGISTRO DE GAVETA BRUTO, LATÃO, ROSCÁVEL, 3/4, INSTALADO EM RESERVAÇÃO DE ÁGUA DE EDIFICAÇÃO QUE POSSUA RESERVATÓRIO DE FIBRA/FIBROCIMENTO  FORNECIMENTO E INSTALAÇÃO. AF_06/2016</t>
  </si>
  <si>
    <t xml:space="preserve"> 6.1.1.2.3 </t>
  </si>
  <si>
    <t xml:space="preserve"> 6.1.1.3 </t>
  </si>
  <si>
    <t>TUBOS E CONEXÕES EM PVC, FIXAÇÃO, RASGOS E CHUMBAMENTOS</t>
  </si>
  <si>
    <t xml:space="preserve"> 6.1.1.3.1 </t>
  </si>
  <si>
    <t xml:space="preserve"> COMP-1284 </t>
  </si>
  <si>
    <t>Copia da SINAPI (94672) - COLAR TOMADA PVC, COM TRAVAS, SAIDA COM ROSCA, DE 32 MM X 1/2" OU 32 MM X 3/4", PARA LIGACAO PREDIAL DE AGUA.</t>
  </si>
  <si>
    <t xml:space="preserve"> 6.1.1.3.2 </t>
  </si>
  <si>
    <t xml:space="preserve"> 89412 </t>
  </si>
  <si>
    <t>JOELHO 90 GRAUS, PVC, SOLDÁVEL, DN 25MM, X 3/4 INSTALADO EM RAMAL DE DISTRIBUIÇÃO DE ÁGUA - FORNECIMENTO E INSTALAÇÃO. AF_12/2014</t>
  </si>
  <si>
    <t xml:space="preserve"> 6.1.1.3.3 </t>
  </si>
  <si>
    <t xml:space="preserve"> COMP-1285 </t>
  </si>
  <si>
    <t>Copia da SINAPI (94648) - TUBO, PVC, ROSCÁVEL, DN  3/4", INSTALADO EM RESERVAÇÃO DE ÁGUA DE EDIFICAÇÃO QUE POSSUA RESERVATÓRIO DE FIBRA/FIBROCIMENTO   FORNECIMENTO E INSTALAÇÃO. AF_06/2016</t>
  </si>
  <si>
    <t xml:space="preserve"> 6.1.1.3.4 </t>
  </si>
  <si>
    <t xml:space="preserve"> 94703 </t>
  </si>
  <si>
    <t>ADAPTADOR COM FLANGE E ANEL DE VEDAÇÃO, PVC, SOLDÁVEL, DN  25 MM X 3/4 , INSTALADO EM RESERVAÇÃO DE ÁGUA DE EDIFICAÇÃO QUE POSSUA RESERVATÓRIO DE FIBRA/FIBROCIMENTO   FORNECIMENTO E INSTALAÇÃO. AF_06/2016</t>
  </si>
  <si>
    <t xml:space="preserve"> 6.1.1.3.5 </t>
  </si>
  <si>
    <t xml:space="preserve"> 89408 </t>
  </si>
  <si>
    <t>JOELHO 90 GRAUS, PVC, SOLDÁVEL, DN 25MM, INSTALADO EM RAMAL DE DISTRIBUIÇÃO DE ÁGUA - FORNECIMENTO E INSTALAÇÃO. AF_12/2014</t>
  </si>
  <si>
    <t xml:space="preserve"> 6.1.1.3.6 </t>
  </si>
  <si>
    <t xml:space="preserve"> 89424 </t>
  </si>
  <si>
    <t>LUVA, PVC, SOLDÁVEL, DN 25MM, INSTALADO EM RAMAL DE DISTRIBUIÇÃO DE ÁGUA - FORNECIMENTO E INSTALAÇÃO. AF_12/2014</t>
  </si>
  <si>
    <t xml:space="preserve"> 6.1.1.3.7 </t>
  </si>
  <si>
    <t xml:space="preserve"> 89402 </t>
  </si>
  <si>
    <t>TUBO, PVC, SOLDÁVEL, DN 25MM, INSTALADO EM RAMAL DE DISTRIBUIÇÃO DE ÁGUA - FORNECIMENTO E INSTALAÇÃO. AF_12/2014</t>
  </si>
  <si>
    <t xml:space="preserve"> 6.1.1.3.8 </t>
  </si>
  <si>
    <t xml:space="preserve"> 89356 </t>
  </si>
  <si>
    <t>TUBO, PVC, SOLDÁVEL, DN 25MM, INSTALADO EM RAMAL OU SUB-RAMAL DE ÁGUA - FORNECIMENTO E INSTALAÇÃO. AF_12/2014</t>
  </si>
  <si>
    <t xml:space="preserve"> 6.1.1.3.9 </t>
  </si>
  <si>
    <t xml:space="preserve"> 90443 </t>
  </si>
  <si>
    <t>RASGO EM ALVENARIA PARA RAMAIS/ DISTRIBUIÇÃO COM DIAMETROS MENORES OU IGUAIS A 40 MM. AF_05/2015</t>
  </si>
  <si>
    <t xml:space="preserve"> 6.1.1.3.10 </t>
  </si>
  <si>
    <t xml:space="preserve"> 90466 </t>
  </si>
  <si>
    <t>CHUMBAMENTO LINEAR EM ALVENARIA PARA RAMAIS/DISTRIBUIÇÃO COM DIÂMETROS MENORES OU IGUAIS A 40 MM. AF_05/2015</t>
  </si>
  <si>
    <t xml:space="preserve"> 6.1.1.3.11 </t>
  </si>
  <si>
    <t xml:space="preserve"> 94648 </t>
  </si>
  <si>
    <t>TUBO, PVC, SOLDÁVEL, DN  25 MM, INSTALADO EM RESERVAÇÃO DE ÁGUA DE EDIFICAÇÃO QUE POSSUA RESERVATÓRIO DE FIBRA/FIBROCIMENTO   FORNECIMENTO E INSTALAÇÃO. AF_06/2016</t>
  </si>
  <si>
    <t xml:space="preserve"> 6.1.1.3.12 </t>
  </si>
  <si>
    <t xml:space="preserve"> 6.1.1.3.13 </t>
  </si>
  <si>
    <t xml:space="preserve"> 91179 </t>
  </si>
  <si>
    <t>FIXAÇÃO DE TUBOS HORIZONTAIS DE PVC, CPVC OU COBRE DIÂMETROS MENORES OU IGUAIS A 40 MM COM ABRAÇADEIRA METÁLICA RÍGIDA TIPO  D  1/2" , FIXADA DIRETAMENTE NA LAJE. AF_05/2015</t>
  </si>
  <si>
    <t xml:space="preserve"> 6.1.1.3.14 </t>
  </si>
  <si>
    <t xml:space="preserve"> 89446 </t>
  </si>
  <si>
    <t>TUBO, PVC, SOLDÁVEL, DN 25MM, INSTALADO EM PRUMADA DE ÁGUA - FORNECIMENTO E INSTALAÇÃO. AF_12/2014</t>
  </si>
  <si>
    <t xml:space="preserve"> 6.1.1.4 </t>
  </si>
  <si>
    <t>RESERVATÓRIO</t>
  </si>
  <si>
    <t xml:space="preserve"> 6.1.1.4.1 </t>
  </si>
  <si>
    <t xml:space="preserve"> COMP-1286 </t>
  </si>
  <si>
    <t>Copia da SINAPI (88503) - CAIXA D´ÁGUA EM POLIETILENO, 1500 LITROS - FORNECIMENTO E INSTALAÇÃO</t>
  </si>
  <si>
    <t xml:space="preserve"> 6.1.2 </t>
  </si>
  <si>
    <t>DISTRIBUIÇÃO</t>
  </si>
  <si>
    <t xml:space="preserve"> 6.1.2.1 </t>
  </si>
  <si>
    <t>REGISTROS E ACESSÓRIOS</t>
  </si>
  <si>
    <t xml:space="preserve"> 6.1.2.1.1 </t>
  </si>
  <si>
    <t xml:space="preserve"> 94496 </t>
  </si>
  <si>
    <t>REGISTRO DE GAVETA BRUTO, LATÃO, ROSCÁVEL, 1 1/4, INSTALADO EM RESERVAÇÃO DE ÁGUA DE EDIFICAÇÃO QUE POSSUA RESERVATÓRIO DE FIBRA/FIBROCIMENTO  FORNECIMENTO E INSTALAÇÃO. AF_06/2016</t>
  </si>
  <si>
    <t xml:space="preserve"> 6.1.2.1.2 </t>
  </si>
  <si>
    <t xml:space="preserve"> 94495 </t>
  </si>
  <si>
    <t>REGISTRO DE GAVETA BRUTO, LATÃO, ROSCÁVEL, 1, INSTALADO EM RESERVAÇÃO DE ÁGUA DE EDIFICAÇÃO QUE POSSUA RESERVATÓRIO DE FIBRA/FIBROCIMENTO  FORNECIMENTO E INSTALAÇÃO. AF_06/2016</t>
  </si>
  <si>
    <t xml:space="preserve"> 6.1.2.1.3 </t>
  </si>
  <si>
    <t xml:space="preserve"> 89987 </t>
  </si>
  <si>
    <t>REGISTRO DE GAVETA BRUTO, LATÃO, ROSCÁVEL, 3/4", COM ACABAMENTO E CANOPLA CROMADOS. FORNECIDO E INSTALADO EM RAMAL DE ÁGUA. AF_12/2014</t>
  </si>
  <si>
    <t xml:space="preserve"> 6.1.2.1.4 </t>
  </si>
  <si>
    <t xml:space="preserve"> 89985 </t>
  </si>
  <si>
    <t>REGISTRO DE PRESSÃO BRUTO, LATÃO, ROSCÁVEL, 3/4", COM ACABAMENTO E CANOPLA CROMADOS. FORNECIDO E INSTALADO EM RAMAL DE ÁGUA. AF_12/2014</t>
  </si>
  <si>
    <t xml:space="preserve"> 6.1.2.1.5 </t>
  </si>
  <si>
    <t xml:space="preserve"> 86886 </t>
  </si>
  <si>
    <t>ENGATE FLEXÍVEL EM INOX, 1/2  X 30CM - FORNECIMENTO E INSTALAÇÃO. AF_01/2020</t>
  </si>
  <si>
    <t xml:space="preserve"> 6.1.2.1.6 </t>
  </si>
  <si>
    <t xml:space="preserve"> 86884 </t>
  </si>
  <si>
    <t>ENGATE FLEXÍVEL EM PLÁSTICO BRANCO, 1/2 X 30CM - FORNECIMENTO E INSTALAÇÃO. AF_01/2020</t>
  </si>
  <si>
    <t xml:space="preserve"> 6.1.2.2 </t>
  </si>
  <si>
    <t xml:space="preserve"> 6.1.2.2.1 </t>
  </si>
  <si>
    <t xml:space="preserve"> COMP-1287 </t>
  </si>
  <si>
    <t>Copia da SINAPI (89412) - JOELHO 90 GRAUS, PVC, SOLDÁVEL, DN 25MM, X 1/2" INSTALADO EM RAMAL DE DISTRIBUIÇÃO DE ÁGUA - FORNECIMENTO E INSTALAÇÃO. AF_12/2014</t>
  </si>
  <si>
    <t xml:space="preserve"> 6.1.2.2.2 </t>
  </si>
  <si>
    <t xml:space="preserve"> 89385 </t>
  </si>
  <si>
    <t>LUVA SOLDÁVEL E COM ROSCA, PVC, SOLDÁVEL, DN 25MM X 3/4, INSTALADO EM RAMAL OU SUB-RAMAL DE ÁGUA - FORNECIMENTO E INSTALAÇÃO. AF_12/2014</t>
  </si>
  <si>
    <t xml:space="preserve"> 6.1.2.2.3 </t>
  </si>
  <si>
    <t xml:space="preserve"> 94709 </t>
  </si>
  <si>
    <t>ADAPTADOR COM FLANGES LIVRES, PVC, SOLDÁVEL, DN 32 MM X 1 , INSTALADO EM RESERVAÇÃO DE ÁGUA DE EDIFICAÇÃO QUE POSSUA RESERVATÓRIO DE FIBRA/FIBROCIMENTO   FORNECIMENTO E INSTALAÇÃO. AF_06/2016</t>
  </si>
  <si>
    <t xml:space="preserve"> 6.1.2.2.4 </t>
  </si>
  <si>
    <t xml:space="preserve"> 94710 </t>
  </si>
  <si>
    <t>ADAPTADOR COM FLANGES LIVRES, PVC, SOLDÁVEL, DN 40 MM X 1 1/4 , INSTALADO EM RESERVAÇÃO DE ÁGUA DE EDIFICAÇÃO QUE POSSUA RESERVATÓRIO DE FIBRA/FIBROCIMENTO   FORNECIMENTO E INSTALAÇÃO. AF_06/2016</t>
  </si>
  <si>
    <t xml:space="preserve"> 6.1.2.2.5 </t>
  </si>
  <si>
    <t xml:space="preserve"> 94711 </t>
  </si>
  <si>
    <t>ADAPTADOR COM FLANGES LIVRES, PVC, SOLDÁVEL, DN 50 MM X 1 1/2 , INSTALADO EM RESERVAÇÃO DE ÁGUA DE EDIFICAÇÃO QUE POSSUA RESERVATÓRIO DE FIBRA/FIBROCIMENTO   FORNECIMENTO E INSTALAÇÃO. AF_06/2016</t>
  </si>
  <si>
    <t xml:space="preserve"> 6.1.2.2.6 </t>
  </si>
  <si>
    <t xml:space="preserve"> 89383 </t>
  </si>
  <si>
    <t>ADAPTADOR CURTO COM BOLSA E ROSCA PARA REGISTRO, PVC, SOLDÁVEL, DN 25MM X 3/4, INSTALADO EM RAMAL OU SUB-RAMAL DE ÁGUA - FORNECIMENTO E INSTALAÇÃO. AF_12/2014</t>
  </si>
  <si>
    <t xml:space="preserve"> 6.1.2.2.7 </t>
  </si>
  <si>
    <t xml:space="preserve"> 89391 </t>
  </si>
  <si>
    <t>ADAPTADOR CURTO COM BOLSA E ROSCA PARA REGISTRO, PVC, SOLDÁVEL, DN 32MM X 1, INSTALADO EM RAMAL OU SUB-RAMAL DE ÁGUA - FORNECIMENTO E INSTALAÇÃO. AF_12/2014</t>
  </si>
  <si>
    <t xml:space="preserve"> 6.1.2.2.8 </t>
  </si>
  <si>
    <t xml:space="preserve"> 89572 </t>
  </si>
  <si>
    <t>ADAPTADOR CURTO COM BOLSA E ROSCA PARA REGISTRO, PVC, SOLDÁVEL, DN 40MM X 1.1/4, INSTALADO EM PRUMADA DE ÁGUA - FORNECIMENTO E INSTALAÇÃO. AF_12/2014</t>
  </si>
  <si>
    <t xml:space="preserve"> 6.1.2.2.9 </t>
  </si>
  <si>
    <t xml:space="preserve"> COMP-1288 </t>
  </si>
  <si>
    <t>Copia da SINAPI (90375) - BUCHA DE REDUÇÃO, PVC, SOLDÁVEL, DN 32MM X 25MM, INSTALADO EM RAMAL OU SUB-RAMAL DE ÁGUA - FORNECIMENTO E INSTALAÇÃO. AF_03/2015</t>
  </si>
  <si>
    <t xml:space="preserve"> 6.1.2.2.10 </t>
  </si>
  <si>
    <t xml:space="preserve"> 90375 </t>
  </si>
  <si>
    <t>BUCHA DE REDUÇÃO, PVC, SOLDÁVEL, DN 40MM X 32MM, INSTALADO EM RAMAL OU SUB-RAMAL DE ÁGUA - FORNECIMENTO E INSTALAÇÃO. AF_03/2015</t>
  </si>
  <si>
    <t xml:space="preserve"> 6.1.2.2.11 </t>
  </si>
  <si>
    <t xml:space="preserve"> COMP-1289 </t>
  </si>
  <si>
    <t>Copia da SINAPI (90375) - BUCHA DE REDUÇÃO, LONGA,  PVC, SOLDÁVEL, DN 40MM X 25MM, INSTALADO EM RAMAL OU SUB-RAMAL DE ÁGUA - FORNECIMENTO E INSTALAÇÃO. AF_03/2015</t>
  </si>
  <si>
    <t xml:space="preserve"> 6.1.2.2.12 </t>
  </si>
  <si>
    <t xml:space="preserve"> 89362 </t>
  </si>
  <si>
    <t>JOELHO 90 GRAUS, PVC, SOLDÁVEL, DN 25MM, INSTALADO EM RAMAL OU SUB-RAMAL DE ÁGUA - FORNECIMENTO E INSTALAÇÃO. AF_12/2014</t>
  </si>
  <si>
    <t xml:space="preserve"> 6.1.2.2.13 </t>
  </si>
  <si>
    <t xml:space="preserve"> 89413 </t>
  </si>
  <si>
    <t>JOELHO 90 GRAUS, PVC, SOLDÁVEL, DN 32MM, INSTALADO EM RAMAL DE DISTRIBUIÇÃO DE ÁGUA - FORNECIMENTO E INSTALAÇÃO. AF_12/2014</t>
  </si>
  <si>
    <t xml:space="preserve"> 6.1.2.2.14 </t>
  </si>
  <si>
    <t xml:space="preserve"> 89497 </t>
  </si>
  <si>
    <t>JOELHO 90 GRAUS, PVC, SOLDÁVEL, DN 40MM, INSTALADO EM PRUMADA DE ÁGUA - FORNECIMENTO E INSTALAÇÃO. AF_12/2014</t>
  </si>
  <si>
    <t xml:space="preserve"> 6.1.2.2.15 </t>
  </si>
  <si>
    <t xml:space="preserve"> 89558 </t>
  </si>
  <si>
    <t>LUVA, PVC, SOLDÁVEL, DN 40MM, INSTALADO EM PRUMADA DE ÁGUA - FORNECIMENTO E INSTALAÇÃO. AF_12/2014</t>
  </si>
  <si>
    <t xml:space="preserve"> 6.1.2.2.16 </t>
  </si>
  <si>
    <t xml:space="preserve"> 6.1.2.2.17 </t>
  </si>
  <si>
    <t xml:space="preserve"> 6.1.2.2.18 </t>
  </si>
  <si>
    <t xml:space="preserve"> 6.1.2.2.19 </t>
  </si>
  <si>
    <t xml:space="preserve"> 6.1.2.2.20 </t>
  </si>
  <si>
    <t xml:space="preserve"> 6.1.2.2.21 </t>
  </si>
  <si>
    <t xml:space="preserve"> 94649 </t>
  </si>
  <si>
    <t>TUBO, PVC, SOLDÁVEL, DN 32 MM, INSTALADO EM RESERVAÇÃO DE ÁGUA DE EDIFICAÇÃO QUE POSSUA RESERVATÓRIO DE FIBRA/FIBROCIMENTO   FORNECIMENTO E INSTALAÇÃO. AF_06/2016</t>
  </si>
  <si>
    <t xml:space="preserve"> 6.1.2.2.22 </t>
  </si>
  <si>
    <t xml:space="preserve"> 89403 </t>
  </si>
  <si>
    <t>TUBO, PVC, SOLDÁVEL, DN 32MM, INSTALADO EM RAMAL DE DISTRIBUIÇÃO DE ÁGUA - FORNECIMENTO E INSTALAÇÃO. AF_12/2014</t>
  </si>
  <si>
    <t xml:space="preserve"> 6.1.2.2.23 </t>
  </si>
  <si>
    <t xml:space="preserve"> 6.1.2.2.24 </t>
  </si>
  <si>
    <t xml:space="preserve"> 89448 </t>
  </si>
  <si>
    <t>TUBO, PVC, SOLDÁVEL, DN 40MM, INSTALADO EM PRUMADA DE ÁGUA - FORNECIMENTO E INSTALAÇÃO. AF_12/2014</t>
  </si>
  <si>
    <t xml:space="preserve"> 6.1.2.2.25 </t>
  </si>
  <si>
    <t xml:space="preserve"> 94650 </t>
  </si>
  <si>
    <t>TUBO, PVC, SOLDÁVEL, DN 40 MM, INSTALADO EM RESERVAÇÃO DE ÁGUA DE EDIFICAÇÃO QUE POSSUA RESERVATÓRIO DE FIBRA/FIBROCIMENTO   FORNECIMENTO E INSTALAÇÃO. AF_06/2016</t>
  </si>
  <si>
    <t xml:space="preserve"> 6.1.2.2.26 </t>
  </si>
  <si>
    <t xml:space="preserve"> 6.1.2.2.27 </t>
  </si>
  <si>
    <t xml:space="preserve"> 6.1.2.2.28 </t>
  </si>
  <si>
    <t xml:space="preserve"> 89440 </t>
  </si>
  <si>
    <t>TE, PVC, SOLDÁVEL, DN 25MM, INSTALADO EM RAMAL DE DISTRIBUIÇÃO DE ÁGUA - FORNECIMENTO E INSTALAÇÃO. AF_12/2014</t>
  </si>
  <si>
    <t xml:space="preserve"> 6.1.2.2.29 </t>
  </si>
  <si>
    <t xml:space="preserve"> 89443 </t>
  </si>
  <si>
    <t>TE, PVC, SOLDÁVEL, DN 32MM, INSTALADO EM RAMAL DE DISTRIBUIÇÃO DE ÁGUA - FORNECIMENTO E INSTALAÇÃO. AF_12/2014</t>
  </si>
  <si>
    <t xml:space="preserve"> 6.1.2.2.30 </t>
  </si>
  <si>
    <t xml:space="preserve"> 89623 </t>
  </si>
  <si>
    <t>TE, PVC, SOLDÁVEL, DN 40MM, INSTALADO EM PRUMADA DE ÁGUA - FORNECIMENTO E INSTALAÇÃO. AF_12/2014</t>
  </si>
  <si>
    <t xml:space="preserve"> 6.1.2.2.31 </t>
  </si>
  <si>
    <t xml:space="preserve"> 89624 </t>
  </si>
  <si>
    <t>TÊ DE REDUÇÃO, PVC, SOLDÁVEL, DN 40MM X 32MM, INSTALADO EM PRUMADA DE ÁGUA - FORNECIMENTO E INSTALAÇÃO. AF_12/2014</t>
  </si>
  <si>
    <t xml:space="preserve"> 6.1.2.2.32 </t>
  </si>
  <si>
    <t xml:space="preserve"> COMP-1290 </t>
  </si>
  <si>
    <t>Copia da SINAPI (89624) - TÊ DE REDUÇÃO, PVC, SOLDÁVEL, DN 40MM X 25MM, INSTALADO EM PRUMADA DE ÁGUA - FORNECIMENTO E INSTALAÇÃO. AF_12/2014</t>
  </si>
  <si>
    <t xml:space="preserve"> 6.1.2.2.33 </t>
  </si>
  <si>
    <t xml:space="preserve"> 89445 </t>
  </si>
  <si>
    <t>TÊ DE REDUÇÃO, PVC, SOLDÁVEL, DN 32MM X 25MM, INSTALADO EM RAMAL DE DISTRIBUIÇÃO DE ÁGUA - FORNECIMENTO E INSTALAÇÃO. AF_12/2014</t>
  </si>
  <si>
    <t xml:space="preserve"> 6.1.2.2.34 </t>
  </si>
  <si>
    <t xml:space="preserve"> 90373 </t>
  </si>
  <si>
    <t>JOELHO 90 GRAUS COM BUCHA DE LATÃO, PVC, SOLDÁVEL, DN 25MM, X 1/2 INSTALADO EM RAMAL OU SUB-RAMAL DE ÁGUA - FORNECIMENTO E INSTALAÇÃO. AF_12/2014</t>
  </si>
  <si>
    <t xml:space="preserve"> 6.1.2.2.35 </t>
  </si>
  <si>
    <t xml:space="preserve"> 89366 </t>
  </si>
  <si>
    <t>JOELHO 90 GRAUS COM BUCHA DE LATÃO, PVC, SOLDÁVEL, DN 25MM, X 3/4 INSTALADO EM RAMAL OU SUB-RAMAL DE ÁGUA - FORNECIMENTO E INSTALAÇÃO. AF_12/2014</t>
  </si>
  <si>
    <t xml:space="preserve"> 6.1.2.2.36 </t>
  </si>
  <si>
    <t xml:space="preserve"> 89396 </t>
  </si>
  <si>
    <t>TÊ COM BUCHA DE LATÃO NA BOLSA CENTRAL, PVC, SOLDÁVEL, DN 25MM X 1/2, INSTALADO EM RAMAL OU SUB-RAMAL DE ÁGUA - FORNECIMENTO E INSTALAÇÃO. AF_12/2014</t>
  </si>
  <si>
    <t xml:space="preserve"> 6.1.2.2.37 </t>
  </si>
  <si>
    <t xml:space="preserve"> 90374 </t>
  </si>
  <si>
    <t>TÊ COM BUCHA DE LATÃO NA BOLSA CENTRAL, PVC, SOLDÁVEL, DN 25MM X 3/4, INSTALADO EM RAMAL OU SUB-RAMAL DE ÁGUA - FORNECIMENTO E INSTALAÇÃO. AF_03/2015</t>
  </si>
  <si>
    <t xml:space="preserve"> 6.1.3 </t>
  </si>
  <si>
    <t>APARELHOS (LOUÇAS E METAIS)</t>
  </si>
  <si>
    <t xml:space="preserve"> 6.1.3.1 </t>
  </si>
  <si>
    <t xml:space="preserve"> 100860 </t>
  </si>
  <si>
    <t>CHUVEIRO ELÉTRICO COMUM CORPO PLÁSTICO, TIPO DUCHA  FORNECIMENTO E INSTALAÇÃO. AF_01/2020</t>
  </si>
  <si>
    <t xml:space="preserve"> 6.1.3.2 </t>
  </si>
  <si>
    <t xml:space="preserve"> COMP-1291 </t>
  </si>
  <si>
    <t>Copia da SINAPI (86914) - TORNEIRA CROMADA 1/2 OU 3/4 PARA JARDIM, PADRÃO MÉDIO - FORNECIMENTO E INSTALAÇÃO. AF_01/2020</t>
  </si>
  <si>
    <t xml:space="preserve"> 6.1.3.3 </t>
  </si>
  <si>
    <t xml:space="preserve"> 86910 </t>
  </si>
  <si>
    <t>TORNEIRA CROMADA TUBO MÓVEL, DE PAREDE, 1/2 OU 3/4, PARA PIA DE COZINHA, PADRÃO MÉDIO - FORNECIMENTO E INSTALAÇÃO. AF_01/2020</t>
  </si>
  <si>
    <t xml:space="preserve"> 6.1.3.4 </t>
  </si>
  <si>
    <t xml:space="preserve"> 86888 </t>
  </si>
  <si>
    <t>VASO SANITÁRIO SIFONADO COM CAIXA ACOPLADA LOUÇA BRANCA - FORNECIMENTO E INSTALAÇÃO. AF_01/2020</t>
  </si>
  <si>
    <t xml:space="preserve"> 6.1.3.5 </t>
  </si>
  <si>
    <t xml:space="preserve"> COMP-1316 </t>
  </si>
  <si>
    <t>Copia da SBC (190414) - DUCHA HIGIENICA EM METAL CROMADO - FORNECIMENTO E INSTALAÇÃO</t>
  </si>
  <si>
    <t xml:space="preserve"> 6.1.3.6 </t>
  </si>
  <si>
    <t xml:space="preserve"> COMP-1388 </t>
  </si>
  <si>
    <t>Copia da SINAPI (86915) - TORNEIRA CROMADA DE MESA COM FECHAMENTO AUTOMÁTICO, 1/2 OU 3/4, PARA LAVATÓRIO, PADRÃO MÉDIO - FORNECIMENTO E INSTALAÇÃO. AF_01/2020</t>
  </si>
  <si>
    <t xml:space="preserve"> 6.2 </t>
  </si>
  <si>
    <t>ESGOTO SANITÁRIO</t>
  </si>
  <si>
    <t xml:space="preserve"> 6.2.1 </t>
  </si>
  <si>
    <t>CAIXAS DE PASSAGEM</t>
  </si>
  <si>
    <t xml:space="preserve"> 6.2.1.1 </t>
  </si>
  <si>
    <t xml:space="preserve"> 97906 </t>
  </si>
  <si>
    <t>CAIXA ENTERRADA HIDRÁULICA RETANGULAR, EM ALVENARIA COM BLOCOS DE CONCRETO, DIMENSÕES INTERNAS: 0,6X0,6X0,6 M PARA REDE DE ESGOTO. AF_12/2020</t>
  </si>
  <si>
    <t xml:space="preserve"> 6.2.1.2 </t>
  </si>
  <si>
    <t xml:space="preserve"> 98420 </t>
  </si>
  <si>
    <t>(COMPOSIÇÃO REPRESENTATIVA) POÇO DE VISITA CIRCULAR PARA ESGOTO, EM CONCRETO PRÉ-MOLDADO, DIÂMETRO INTERNO = 1,0 M, PROFUNDIDADE ATÉ 1,50 M, INCLUINDO TAMPÃO DE FERRO FUNDIDO, DIÂMETRO DE 60 CM. AF_04/2018</t>
  </si>
  <si>
    <t xml:space="preserve"> 6.2.1.3 </t>
  </si>
  <si>
    <t xml:space="preserve"> 101802 </t>
  </si>
  <si>
    <t>CAIXA ENTERRADA RETENTORA DE AREIA RETANGULAR, EM ALVENARIA COM BLOCOS DE CONCRETO, DIMENSÕES INTERNAS: 1,00 X 1,00 X 1,20 M, EXCLUINDO TAMPÃO. AF_12/2020</t>
  </si>
  <si>
    <t xml:space="preserve"> 6.2.1.4 </t>
  </si>
  <si>
    <t xml:space="preserve"> 101804 </t>
  </si>
  <si>
    <t>CAIXA ENTERRADA SEPARADORA DE ÓLEO RETANGULAR, EM ALVENARIA COM BLOCOS DE CONCRETO, DIMENSÕES INTERNAS: 0,8 X 0,8 X 1,00 M, EXCLUINDO TAMPÃO. AF_12/2020</t>
  </si>
  <si>
    <t xml:space="preserve"> 6.2.1.5 </t>
  </si>
  <si>
    <t xml:space="preserve"> COMP-1884 </t>
  </si>
  <si>
    <t>Copia da SINAPI (101804) - CAIXA ENTERRADA COLETORA DE ÓLEO RETANGULAR, EM ALVENARIA COM BLOCOS DE CONCRETO, DIMENSÕES INTERNAS: 0,8 X 0,8 X 1,00 M, EXCLUINDO TAMPÃO. AF_12/2020</t>
  </si>
  <si>
    <t xml:space="preserve"> 6.2.2 </t>
  </si>
  <si>
    <t>ACESSÓRIOS EM PVC</t>
  </si>
  <si>
    <t xml:space="preserve"> 6.2.2.1 </t>
  </si>
  <si>
    <t xml:space="preserve"> COMP-1292 </t>
  </si>
  <si>
    <t>Copia da SINAPI (89707) - CAIXA SIFONADA, PVC, DN 150 X 150 X 50 MM, JUNTA ELÁSTICA, FORNECIDA E INSTALADA EM RAMAL DE DESCARGA OU EM RAMAL DE ESGOTO SANITÁRIO. AF_12/2014</t>
  </si>
  <si>
    <t xml:space="preserve"> 6.2.2.2 </t>
  </si>
  <si>
    <t xml:space="preserve"> 89709 </t>
  </si>
  <si>
    <t>RALO SIFONADO, PVC, DN 100 X 40 MM, JUNTA SOLDÁVEL, FORNECIDO E INSTALADO EM RAMAL DE DESCARGA OU EM RAMAL DE ESGOTO SANITÁRIO. AF_12/2014</t>
  </si>
  <si>
    <t xml:space="preserve"> 6.2.2.3 </t>
  </si>
  <si>
    <t xml:space="preserve"> 86881 </t>
  </si>
  <si>
    <t>SIFÃO DO TIPO GARRAFA EM METAL CROMADO 1 X 1.1/2 - FORNECIMENTO E INSTALAÇÃO. AF_01/2020</t>
  </si>
  <si>
    <t xml:space="preserve"> 6.2.2.4 </t>
  </si>
  <si>
    <t xml:space="preserve"> COMP-1293 </t>
  </si>
  <si>
    <t>Copia da SINAPI (86881) - SIFÃO DO TIPO GARRAFA EM METAL CROMADO 1 X 2" - FORNECIMENTO E INSTALAÇÃO. AF_01/2020</t>
  </si>
  <si>
    <t xml:space="preserve"> 6.2.2.5 </t>
  </si>
  <si>
    <t xml:space="preserve"> COMP-1294 </t>
  </si>
  <si>
    <t>Copia da SINAPI (86877) - VÁLVULA EM METAL CROMADO 1" PARA TANQUE OU LAVATÓRIO - FORNECIMENTO E INSTALAÇÃO. AF_01/2020</t>
  </si>
  <si>
    <t xml:space="preserve"> 6.2.2.6 </t>
  </si>
  <si>
    <t xml:space="preserve"> 86878 </t>
  </si>
  <si>
    <t>VÁLVULA EM METAL CROMADO TIPO AMERICANA 3.1/2 X 1.1/2 PARA PIA - FORNECIMENTO E INSTALAÇÃO. AF_01/2020</t>
  </si>
  <si>
    <t xml:space="preserve"> 6.2.3 </t>
  </si>
  <si>
    <t>TUBULAÇÕES E CONEXÕES EM PVC</t>
  </si>
  <si>
    <t xml:space="preserve"> 6.2.3.1 </t>
  </si>
  <si>
    <t xml:space="preserve"> 89728 </t>
  </si>
  <si>
    <t>CURVA CURTA 90 GRAUS, PVC, SERIE NORMAL, ESGOTO PREDIAL, DN 40 MM, JUNTA SOLDÁVEL, FORNECIDO E INSTALADO EM RAMAL DE DESCARGA OU RAMAL DE ESGOTO SANITÁRIO. AF_12/2014</t>
  </si>
  <si>
    <t xml:space="preserve"> 6.2.3.2 </t>
  </si>
  <si>
    <t xml:space="preserve"> 89746 </t>
  </si>
  <si>
    <t>JOELHO 45 GRAUS, PVC, SERIE NORMAL, ESGOTO PREDIAL, DN 100 MM, JUNTA ELÁSTICA, FORNECIDO E INSTALADO EM RAMAL DE DESCARGA OU RAMAL DE ESGOTO SANITÁRIO. AF_12/2014</t>
  </si>
  <si>
    <t xml:space="preserve"> 6.2.3.3 </t>
  </si>
  <si>
    <t xml:space="preserve"> 89744 </t>
  </si>
  <si>
    <t>JOELHO 90 GRAUS, PVC, SERIE NORMAL, ESGOTO PREDIAL, DN 100 MM, JUNTA ELÁSTICA, FORNECIDO E INSTALADO EM RAMAL DE DESCARGA OU RAMAL DE ESGOTO SANITÁRIO. AF_12/2014</t>
  </si>
  <si>
    <t xml:space="preserve"> 6.2.3.4 </t>
  </si>
  <si>
    <t xml:space="preserve"> 89732 </t>
  </si>
  <si>
    <t>JOELHO 45 GRAUS, PVC, SERIE NORMAL, ESGOTO PREDIAL, DN 50 MM, JUNTA ELÁSTICA, FORNECIDO E INSTALADO EM RAMAL DE DESCARGA OU RAMAL DE ESGOTO SANITÁRIO. AF_12/2014</t>
  </si>
  <si>
    <t xml:space="preserve"> 6.2.3.5 </t>
  </si>
  <si>
    <t xml:space="preserve"> 89731 </t>
  </si>
  <si>
    <t>JOELHO 90 GRAUS, PVC, SERIE NORMAL, ESGOTO PREDIAL, DN 50 MM, JUNTA ELÁSTICA, FORNECIDO E INSTALADO EM RAMAL DE DESCARGA OU RAMAL DE ESGOTO SANITÁRIO. AF_12/2014</t>
  </si>
  <si>
    <t xml:space="preserve"> 6.2.3.6 </t>
  </si>
  <si>
    <t xml:space="preserve"> 89726 </t>
  </si>
  <si>
    <t>JOELHO 45 GRAUS, PVC, SERIE NORMAL, ESGOTO PREDIAL, DN 40 MM, JUNTA SOLDÁVEL, FORNECIDO E INSTALADO EM RAMAL DE DESCARGA OU RAMAL DE ESGOTO SANITÁRIO. AF_12/2014</t>
  </si>
  <si>
    <t xml:space="preserve"> 6.2.3.7 </t>
  </si>
  <si>
    <t xml:space="preserve"> COMP-1295 </t>
  </si>
  <si>
    <t>Copia da SINAPI (89801) - JOELHO 90 GRAUS, PVC, SERIE NORMAL, ESGOTO PREDIAL, DN 40 MM, JUNTA ELÁSTICA, FORNECIDO E INSTALADO EM PRUMADA DE ESGOTO SANITÁRIO OU VENTILAÇÃO. AF_12/2014</t>
  </si>
  <si>
    <t xml:space="preserve"> 6.2.3.8 </t>
  </si>
  <si>
    <t xml:space="preserve"> 89797 </t>
  </si>
  <si>
    <t>JUNÇÃO SIMPLES, PVC, SERIE NORMAL, ESGOTO PREDIAL, DN 100 X 100 MM, JUNTA ELÁSTICA, FORNECIDO E INSTALADO EM RAMAL DE DESCARGA OU RAMAL DE ESGOTO SANITÁRIO. AF_12/2014</t>
  </si>
  <si>
    <t xml:space="preserve"> 6.2.3.9 </t>
  </si>
  <si>
    <t xml:space="preserve"> COMP-1296 </t>
  </si>
  <si>
    <t>Copia da SINAPI (89795) - JUNÇÃO SIMPLES, PVC, SERIE NORMAL, ESGOTO PREDIAL, DN 75 X 50 MM, JUNTA ELÁSTICA, FORNECIDO E INSTALADO EM RAMAL DE DESCARGA OU RAMAL DE ESGOTO SANITÁRIO. AF_12/2014</t>
  </si>
  <si>
    <t xml:space="preserve"> 6.2.3.10 </t>
  </si>
  <si>
    <t xml:space="preserve"> COMP-1297 </t>
  </si>
  <si>
    <t>Copia da SINAPI (89797) - JUNÇÃO SIMPLES, PVC, SERIE NORMAL, ESGOTO PREDIAL, DN 100 X 50 MM, JUNTA ELÁSTICA, FORNECIDO E INSTALADO EM RAMAL DE DESCARGA OU RAMAL DE ESGOTO SANITÁRIO. AF_12/2014</t>
  </si>
  <si>
    <t xml:space="preserve"> 6.2.3.11 </t>
  </si>
  <si>
    <t xml:space="preserve"> COMP-1298 </t>
  </si>
  <si>
    <t>Copia da SINAPI (89549) - REDUÇÃO EXCÊNTRICA, PVC, SERIE NORMAL, ESGOTO PREDIAL, DN 75 X 50 MM, JUNTA ELÁSTICA - FORNECIMENTO E INSTALAÇÃO</t>
  </si>
  <si>
    <t xml:space="preserve"> 6.2.3.12 </t>
  </si>
  <si>
    <t xml:space="preserve"> 89714 </t>
  </si>
  <si>
    <t>TUBO PVC, SERIE NORMAL, ESGOTO PREDIAL, DN 100 MM, FORNECIDO E INSTALADO EM RAMAL DE DESCARGA OU RAMAL DE ESGOTO SANITÁRIO. AF_12/2014</t>
  </si>
  <si>
    <t xml:space="preserve"> 6.2.3.13 </t>
  </si>
  <si>
    <t xml:space="preserve"> 89711 </t>
  </si>
  <si>
    <t>TUBO PVC, SERIE NORMAL, ESGOTO PREDIAL, DN 40 MM, FORNECIDO E INSTALADO EM RAMAL DE DESCARGA OU RAMAL DE ESGOTO SANITÁRIO. AF_12/2014</t>
  </si>
  <si>
    <t xml:space="preserve"> 6.2.3.14 </t>
  </si>
  <si>
    <t xml:space="preserve"> 89712 </t>
  </si>
  <si>
    <t>TUBO PVC, SERIE NORMAL, ESGOTO PREDIAL, DN 50 MM, FORNECIDO E INSTALADO EM RAMAL DE DESCARGA OU RAMAL DE ESGOTO SANITÁRIO. AF_12/2014</t>
  </si>
  <si>
    <t xml:space="preserve"> 6.2.3.15 </t>
  </si>
  <si>
    <t xml:space="preserve"> 89713 </t>
  </si>
  <si>
    <t>TUBO PVC, SERIE NORMAL, ESGOTO PREDIAL, DN 75 MM, FORNECIDO E INSTALADO EM RAMAL DE DESCARGA OU RAMAL DE ESGOTO SANITÁRIO. AF_12/2014</t>
  </si>
  <si>
    <t xml:space="preserve"> 6.2.3.16 </t>
  </si>
  <si>
    <t xml:space="preserve"> 93358 </t>
  </si>
  <si>
    <t>ESCAVAÇÃO MANUAL DE VALA COM PROFUNDIDADE MENOR OU IGUAL A 1,30 M. AF_02/2021</t>
  </si>
  <si>
    <t xml:space="preserve"> 6.2.3.17 </t>
  </si>
  <si>
    <t xml:space="preserve"> 101622 </t>
  </si>
  <si>
    <t>PREPARO DE FUNDO DE VALA COM LARGURA MENOR QUE 1,5 M, COM CAMADA DE AREIA, LANÇAMENTO MECANIZADO. AF_08/2020</t>
  </si>
  <si>
    <t xml:space="preserve"> 6.2.4 </t>
  </si>
  <si>
    <t>VENTILAÇÃO</t>
  </si>
  <si>
    <t xml:space="preserve"> 6.2.4.1 </t>
  </si>
  <si>
    <t xml:space="preserve"> COMP-1299 </t>
  </si>
  <si>
    <t>Copia da SINAPI (90375) - BUCHA DE REDUÇÃO, PVC, LONGA, SOLDÁVEL, DN 75MM X 50MM - FORNECIMENTO E INSTALAÇÃO. AF_03/2015</t>
  </si>
  <si>
    <t xml:space="preserve"> 6.2.4.2 </t>
  </si>
  <si>
    <t xml:space="preserve"> 89802 </t>
  </si>
  <si>
    <t>JOELHO 45 GRAUS, PVC, SERIE NORMAL, ESGOTO PREDIAL, DN 50 MM, JUNTA ELÁSTICA, FORNECIDO E INSTALADO EM PRUMADA DE ESGOTO SANITÁRIO OU VENTILAÇÃO. AF_12/2014</t>
  </si>
  <si>
    <t xml:space="preserve"> 6.2.4.3 </t>
  </si>
  <si>
    <t xml:space="preserve"> 89801 </t>
  </si>
  <si>
    <t>JOELHO 90 GRAUS, PVC, SERIE NORMAL, ESGOTO PREDIAL, DN 50 MM, JUNTA ELÁSTICA, FORNECIDO E INSTALADO EM PRUMADA DE ESGOTO SANITÁRIO OU VENTILAÇÃO. AF_12/2014</t>
  </si>
  <si>
    <t xml:space="preserve"> 6.2.4.4 </t>
  </si>
  <si>
    <t xml:space="preserve"> 89806 </t>
  </si>
  <si>
    <t>JOELHO 45 GRAUS, PVC, SERIE NORMAL, ESGOTO PREDIAL, DN 75 MM, JUNTA ELÁSTICA, FORNECIDO E INSTALADO EM PRUMADA DE ESGOTO SANITÁRIO OU VENTILAÇÃO. AF_12/2014</t>
  </si>
  <si>
    <t xml:space="preserve"> 6.2.4.5 </t>
  </si>
  <si>
    <t xml:space="preserve"> 89805 </t>
  </si>
  <si>
    <t>JOELHO 90 GRAUS, PVC, SERIE NORMAL, ESGOTO PREDIAL, DN 75 MM, JUNTA ELÁSTICA, FORNECIDO E INSTALADO EM PRUMADA DE ESGOTO SANITÁRIO OU VENTILAÇÃO. AF_12/2014</t>
  </si>
  <si>
    <t xml:space="preserve"> 6.2.4.6 </t>
  </si>
  <si>
    <t xml:space="preserve"> 89827 </t>
  </si>
  <si>
    <t>JUNÇÃO SIMPLES, PVC, SERIE NORMAL, ESGOTO PREDIAL, DN 50 X 50 MM, JUNTA ELÁSTICA, FORNECIDO E INSTALADO EM PRUMADA DE ESGOTO SANITÁRIO OU VENTILAÇÃO. AF_12/2014</t>
  </si>
  <si>
    <t xml:space="preserve"> 6.2.4.7 </t>
  </si>
  <si>
    <t xml:space="preserve"> COMP-1300 </t>
  </si>
  <si>
    <t>Copia da SINAPI (89827) - JUNÇÃO SIMPLES, PVC, SERIE NORMAL, ESGOTO PREDIAL, DN 75 X 50 MM, JUNTA ELÁSTICA, FORNECIDO E INSTALADO EM PRUMADA DE ESGOTO SANITÁRIO OU VENTILAÇÃO. AF_12/2014</t>
  </si>
  <si>
    <t xml:space="preserve"> 6.2.4.8 </t>
  </si>
  <si>
    <t xml:space="preserve"> 89753 </t>
  </si>
  <si>
    <t>LUVA SIMPLES, PVC, SERIE NORMAL, ESGOTO PREDIAL, DN 50 MM, JUNTA ELÁSTICA, FORNECIDO E INSTALADO EM RAMAL DE DESCARGA OU RAMAL DE ESGOTO SANITÁRIO. AF_12/2014</t>
  </si>
  <si>
    <t xml:space="preserve"> 6.2.4.9 </t>
  </si>
  <si>
    <t xml:space="preserve"> COMP-1307 </t>
  </si>
  <si>
    <t>Copia da SINAPI (89827) - REDUÇÃO EXCÊNTRICA, PVC, SERIE NORMAL, ESGOTO PREDIAL, DN 75 X 50 MM, JUNTA ELÁSTICA - FORNECIMENTO E INSTALAÇÃO</t>
  </si>
  <si>
    <t xml:space="preserve"> 6.2.4.10 </t>
  </si>
  <si>
    <t xml:space="preserve"> COMP-1308 </t>
  </si>
  <si>
    <t>Copia da SINAPI (89827) - TERMINAL DE VENTILAÇÃO, PVC, SÉRIE NORMAL, DN 75 MM, ESGOTO PREDIAL - FORNECIMENTO E INSTALAÇÃO</t>
  </si>
  <si>
    <t xml:space="preserve"> 6.2.4.11 </t>
  </si>
  <si>
    <t xml:space="preserve"> 6.2.4.12 </t>
  </si>
  <si>
    <t xml:space="preserve"> 6.2.4.13 </t>
  </si>
  <si>
    <t xml:space="preserve"> 89825 </t>
  </si>
  <si>
    <t>TE, PVC, SERIE NORMAL, ESGOTO PREDIAL, DN 50 X 50 MM, JUNTA ELÁSTICA, FORNECIDO E INSTALADO EM PRUMADA DE ESGOTO SANITÁRIO OU VENTILAÇÃO. AF_12/2014</t>
  </si>
  <si>
    <t xml:space="preserve"> 6.2.4.14 </t>
  </si>
  <si>
    <t xml:space="preserve"> COMP-1309 </t>
  </si>
  <si>
    <t>Copia da SINAPI (89833) - TE, PVC, SERIE NORMAL, ESGOTO PREDIAL, DN 100 X 50 MM, JUNTA ELÁSTICA, FORNECIDO E INSTALADO EM PRUMADA DE ESGOTO SANITÁRIO OU VENTILAÇÃO. AF_12/2014</t>
  </si>
  <si>
    <t xml:space="preserve"> 6.2.4.15 </t>
  </si>
  <si>
    <t xml:space="preserve"> COMP-1310 </t>
  </si>
  <si>
    <t>Copia da SINAPI (89829) - TE, PVC, SERIE NORMAL, ESGOTO PREDIAL, DN 75 X 50 MM, JUNTA ELÁSTICA, FORNECIDO E INSTALADO EM PRUMADA DE ESGOTO SANITÁRIO OU VENTILAÇÃO. AF_12/2014</t>
  </si>
  <si>
    <t xml:space="preserve"> 6.2.5 </t>
  </si>
  <si>
    <t>GRELHAS GARAGEM</t>
  </si>
  <si>
    <t xml:space="preserve"> 6.2.5.1 </t>
  </si>
  <si>
    <t xml:space="preserve"> 6.2.5.2 </t>
  </si>
  <si>
    <t xml:space="preserve"> 6.2.5.3 </t>
  </si>
  <si>
    <t xml:space="preserve"> COMP-1885 </t>
  </si>
  <si>
    <t>Copia da SINAPI (103685) - CONCRETAGEM, FCK=15 MPA, LANÇAMENTO MANUAL - LANÇAMENTO, ADENSAMENTO E ACABAMENTO. AF_02/2022_PS</t>
  </si>
  <si>
    <t xml:space="preserve"> 6.2.5.4 </t>
  </si>
  <si>
    <t xml:space="preserve"> 98555 </t>
  </si>
  <si>
    <t>IMPERMEABILIZAÇÃO DE SUPERFÍCIE COM ARGAMASSA POLIMÉRICA / MEMBRANA ACRÍLICA, 3 DEMÃOS. AF_06/2018</t>
  </si>
  <si>
    <t xml:space="preserve"> 6.2.5.5 </t>
  </si>
  <si>
    <t xml:space="preserve"> 103002 </t>
  </si>
  <si>
    <t>GRELHA DE FERRO FUNDIDO SIMPLES COM REQUADRO, 200 X 1000 MM, ASSENTADA COM ARGAMASSA 1 : 3 CIMENTO: AREIA - FORNECIMENTO E INSTALAÇÃO. AF_08/2021</t>
  </si>
  <si>
    <t xml:space="preserve"> 6.3 </t>
  </si>
  <si>
    <t>ÁGUA PLUVIAL</t>
  </si>
  <si>
    <t xml:space="preserve"> 6.3.1 </t>
  </si>
  <si>
    <t xml:space="preserve"> 6.3.1.1 </t>
  </si>
  <si>
    <t xml:space="preserve"> 6.3.1.2 </t>
  </si>
  <si>
    <t xml:space="preserve"> COMP-1315 </t>
  </si>
  <si>
    <t>Copia da SINAPI (101803) - CAIXA ENTERRADA RETENTORA DE AREIA RETANGULAR, EM ALVENARIA COM BLOCOS DE CONCRETO, DIMENSÕES INTERNAS: 0,60 X 0,60 M, ATÉ 1,00 M DE PROFUNDIDADE</t>
  </si>
  <si>
    <t xml:space="preserve"> 6.3.2 </t>
  </si>
  <si>
    <t>ACESSÓRIOS</t>
  </si>
  <si>
    <t xml:space="preserve"> 6.3.2.1 </t>
  </si>
  <si>
    <t xml:space="preserve"> COMP-1314 </t>
  </si>
  <si>
    <t>Copia da SBC (054046) - RALO ABACAXI FERRO FUNDIDO 100mm</t>
  </si>
  <si>
    <t xml:space="preserve"> 6.3.3 </t>
  </si>
  <si>
    <t xml:space="preserve"> 6.3.3.1 </t>
  </si>
  <si>
    <t xml:space="preserve"> 89584 </t>
  </si>
  <si>
    <t>JOELHO 90 GRAUS, PVC, SERIE R, ÁGUA PLUVIAL, DN 100 MM, JUNTA ELÁSTICA, FORNECIDO E INSTALADO EM CONDUTORES VERTICAIS DE ÁGUAS PLUVIAIS. AF_12/2014</t>
  </si>
  <si>
    <t xml:space="preserve"> 6.3.3.2 </t>
  </si>
  <si>
    <t xml:space="preserve"> 6.3.3.3 </t>
  </si>
  <si>
    <t xml:space="preserve"> 6.3.3.4 </t>
  </si>
  <si>
    <t xml:space="preserve"> COMP-1311 </t>
  </si>
  <si>
    <t>Copia da SINAPI (90733) - ASSENTAMENTO DE TUBO DE PVC PARA REDE COLETORA DE ESGOTO, DN 100 MM, JUNTA ELÁSTICA - FORNECIMENTO E INSTALAÇÃO</t>
  </si>
  <si>
    <t xml:space="preserve"> 6.3.3.5 </t>
  </si>
  <si>
    <t xml:space="preserve"> COMP-1312 </t>
  </si>
  <si>
    <t>Copia da SINAPI (90734) - ASSENTAMENTO DE TUBO DE PVC PARA REDE COLETORA DE ESGOTO, DN 150 MM, JUNTA ELÁSTICA - FORNECIMENTO E INSTALAÇÃO</t>
  </si>
  <si>
    <t xml:space="preserve"> 6.3.3.6 </t>
  </si>
  <si>
    <t xml:space="preserve"> 89512 </t>
  </si>
  <si>
    <t>TUBO PVC, SÉRIE R, ÁGUA PLUVIAL, DN 100 MM, FORNECIDO E INSTALADO EM RAMAL DE ENCAMINHAMENTO. AF_12/2014</t>
  </si>
  <si>
    <t>INSTALAÇÕES ELÉTRICAS E ELETRÔNICAS</t>
  </si>
  <si>
    <t xml:space="preserve"> 7.1 </t>
  </si>
  <si>
    <t>INSTALAÇÕES ELÉTRICAS GBM</t>
  </si>
  <si>
    <t xml:space="preserve"> 7.1.1 </t>
  </si>
  <si>
    <t>QUADROS DE FORÇA, DISPOSITIVOS DE PROTEÇÃO E DISPOSITIVOS DE COMANDO</t>
  </si>
  <si>
    <t xml:space="preserve"> 7.1.1.1 </t>
  </si>
  <si>
    <t xml:space="preserve"> 93673 </t>
  </si>
  <si>
    <t>DISJUNTOR TRIPOLAR TIPO DIN, CORRENTE NOMINAL DE 50A - FORNECIMENTO E INSTALAÇÃO. AF_10/2020</t>
  </si>
  <si>
    <t xml:space="preserve"> 7.1.1.2 </t>
  </si>
  <si>
    <t xml:space="preserve"> COMP-1329 </t>
  </si>
  <si>
    <t>Copia da SINAPI (93673) - DISJUNTOR TRIPOLAR TIPO DIN, CORRENTE NOMINAL DE 63A - FORNECIMENTO E INSTALAÇÃO. AF_10/2020</t>
  </si>
  <si>
    <t xml:space="preserve"> 7.1.1.3 </t>
  </si>
  <si>
    <t xml:space="preserve"> 93664 </t>
  </si>
  <si>
    <t>DISJUNTOR BIPOLAR TIPO DIN, CORRENTE NOMINAL DE 32A - FORNECIMENTO E INSTALAÇÃO. AF_10/2020</t>
  </si>
  <si>
    <t xml:space="preserve"> 7.1.1.4 </t>
  </si>
  <si>
    <t xml:space="preserve"> 93653 </t>
  </si>
  <si>
    <t>DISJUNTOR MONOPOLAR TIPO DIN, CORRENTE NOMINAL DE 10A - FORNECIMENTO E INSTALAÇÃO. AF_10/2020</t>
  </si>
  <si>
    <t xml:space="preserve"> 7.1.1.5 </t>
  </si>
  <si>
    <t xml:space="preserve"> 93654 </t>
  </si>
  <si>
    <t>DISJUNTOR MONOPOLAR TIPO DIN, CORRENTE NOMINAL DE 16A - FORNECIMENTO E INSTALAÇÃO. AF_10/2020</t>
  </si>
  <si>
    <t xml:space="preserve"> 7.1.1.6 </t>
  </si>
  <si>
    <t xml:space="preserve"> 93655 </t>
  </si>
  <si>
    <t>DISJUNTOR MONOPOLAR TIPO DIN, CORRENTE NOMINAL DE 20A - FORNECIMENTO E INSTALAÇÃO. AF_10/2020</t>
  </si>
  <si>
    <t xml:space="preserve"> 7.1.1.7 </t>
  </si>
  <si>
    <t xml:space="preserve"> 93657 </t>
  </si>
  <si>
    <t>DISJUNTOR MONOPOLAR TIPO DIN, CORRENTE NOMINAL DE 32A - FORNECIMENTO E INSTALAÇÃO. AF_10/2020</t>
  </si>
  <si>
    <t xml:space="preserve"> 7.1.1.8 </t>
  </si>
  <si>
    <t xml:space="preserve"> COMP-1330 </t>
  </si>
  <si>
    <t>Copia da SINAPI (93663) - DISPOSITIVO DR, 2 POLOS, SENSIBILIDADE DE 30 MA, CORRENTE DE 25 A, TIPO AC	 - FORNECIMENTO E INSTALAÇÃO. AF_10/2020</t>
  </si>
  <si>
    <t xml:space="preserve"> 7.1.1.9 </t>
  </si>
  <si>
    <t xml:space="preserve"> COMP-1331 </t>
  </si>
  <si>
    <t>Copia da SINAPI (101632) - RELÉ FOTOELÉTRICO PARA COMANDO DE ILUMINAÇÃO EXTERNA 1000 W, BASE INCLUSA - FORNECIMENTO E INSTALAÇÃO. AF_08/2020</t>
  </si>
  <si>
    <t xml:space="preserve"> 7.1.1.10 </t>
  </si>
  <si>
    <t xml:space="preserve"> COMP-1332 </t>
  </si>
  <si>
    <t>DISPOSITIVO DPS CLASSE II, 1 POLO, TENSAO MAXIMA DE 275 V, CORRENTE MAXIMA DE *90* KA (TIPO AC) - FORNECIMENTO E INSTALAÇÃO. AF_10/2020</t>
  </si>
  <si>
    <t xml:space="preserve"> 7.1.1.11 </t>
  </si>
  <si>
    <t xml:space="preserve"> COMP-1333 </t>
  </si>
  <si>
    <t>Copia da SINAPI (101881) - QUADRO DE DISTRIBUIÇÃO DE ENERGIA EM CHAPA DE AÇO GALVANIZADO, DE EMBUTIR, COM BARRAMENTO TRIFÁSICO, PARA 46 DISJUNTORES DIN 100A - FORNECIMENTO E INSTALAÇÃO. AF_10/2020</t>
  </si>
  <si>
    <t xml:space="preserve"> 7.1.1.12 </t>
  </si>
  <si>
    <t xml:space="preserve"> COMP-1334 </t>
  </si>
  <si>
    <t>Copia da SINAPI (101881) - QUADRO DE DISTRIBUIÇÃO DE ENERGIA EM CHAPA DE AÇO GALVANIZADO, DE EMBUTIR, COM BARRAMENTO TRIFÁSICO, PARA 54 DISJUNTORES DIN 100A - FORNECIMENTO E INSTALAÇÃO. AF_10/2020</t>
  </si>
  <si>
    <t xml:space="preserve"> 7.1.2 </t>
  </si>
  <si>
    <t>ELETRODUTOS, ACESSÓRIOS E CAIXAS DE PASSAGEM</t>
  </si>
  <si>
    <t xml:space="preserve"> 7.1.2.1 </t>
  </si>
  <si>
    <t xml:space="preserve"> 91940 </t>
  </si>
  <si>
    <t>CAIXA RETANGULAR 4" X 2" MÉDIA (1,30 M DO PISO), PVC, INSTALADA EM PAREDE - FORNECIMENTO E INSTALAÇÃO. AF_12/2015</t>
  </si>
  <si>
    <t xml:space="preserve"> 7.1.2.2 </t>
  </si>
  <si>
    <t xml:space="preserve"> 91941 </t>
  </si>
  <si>
    <t>CAIXA RETANGULAR 4" X 2" BAIXA (0,30 M DO PISO), PVC, INSTALADA EM PAREDE - FORNECIMENTO E INSTALAÇÃO. AF_12/2015</t>
  </si>
  <si>
    <t xml:space="preserve"> 7.1.2.3 </t>
  </si>
  <si>
    <t xml:space="preserve"> 91937 </t>
  </si>
  <si>
    <t>CAIXA OCTOGONAL 3" X 3", PVC, INSTALADA EM LAJE - FORNECIMENTO E INSTALAÇÃO. AF_12/2015</t>
  </si>
  <si>
    <t xml:space="preserve"> 7.1.2.4 </t>
  </si>
  <si>
    <t xml:space="preserve"> COMP-1336 </t>
  </si>
  <si>
    <t>Copia da SINAPI (100561) - CAIXA DE PASSAGEM, DE EMBUTIR, EM PVC, 150 X 150 X 75 MM - FORNECIMENTO E INSTALAÇÃO. AF_11/2019</t>
  </si>
  <si>
    <t xml:space="preserve"> 7.1.2.5 </t>
  </si>
  <si>
    <t xml:space="preserve"> COMP-1337 </t>
  </si>
  <si>
    <t>Copia da SINAPI (100561) - CAIXA DE PASSAGEM, DE EMBUTIR, EM PVC, 100 X 100 X 80 MM - FORNECIMENTO E INSTALAÇÃO. AF_11/2019</t>
  </si>
  <si>
    <t xml:space="preserve"> 7.1.2.6 </t>
  </si>
  <si>
    <t xml:space="preserve"> 91856 </t>
  </si>
  <si>
    <t>ELETRODUTO FLEXÍVEL CORRUGADO, PVC, DN 32 MM (1"), PARA CIRCUITOS TERMINAIS, INSTALADO EM PAREDE - FORNECIMENTO E INSTALAÇÃO. AF_12/2015</t>
  </si>
  <si>
    <t xml:space="preserve"> 7.1.2.7 </t>
  </si>
  <si>
    <t xml:space="preserve"> 91854 </t>
  </si>
  <si>
    <t>ELETRODUTO FLEXÍVEL CORRUGADO, PVC, DN 25 MM (3/4"), PARA CIRCUITOS TERMINAIS, INSTALADO EM PAREDE - FORNECIMENTO E INSTALAÇÃO. AF_12/2015</t>
  </si>
  <si>
    <t xml:space="preserve"> 7.1.2.8 </t>
  </si>
  <si>
    <t xml:space="preserve"> 90447 </t>
  </si>
  <si>
    <t>RASGO EM ALVENARIA PARA ELETRODUTOS COM DIAMETROS MENORES OU IGUAIS A 40 MM. AF_05/2015</t>
  </si>
  <si>
    <t xml:space="preserve"> 7.1.2.9 </t>
  </si>
  <si>
    <t xml:space="preserve"> COMP-1338 </t>
  </si>
  <si>
    <t>Copia da SINAPI (90466) - CHUMBAMENTO LINEAR EM ALVENARIA PARA PARA ELETRODUTOS COM DIAMETROS MENORES OU IGUAIS A 40 MM.</t>
  </si>
  <si>
    <t xml:space="preserve"> 7.1.2.10 </t>
  </si>
  <si>
    <t xml:space="preserve"> 91850 </t>
  </si>
  <si>
    <t>ELETRODUTO FLEXÍVEL CORRUGADO, PEAD, DN 40 MM (1 1/4"), PARA CIRCUITOS TERMINAIS, INSTALADO EM LAJE - FORNECIMENTO E INSTALAÇÃO. AF_12/2015</t>
  </si>
  <si>
    <t xml:space="preserve"> 7.1.2.11 </t>
  </si>
  <si>
    <t xml:space="preserve"> 97668 </t>
  </si>
  <si>
    <t>ELETRODUTO FLEXÍVEL CORRUGADO, PEAD, DN 63 (2")  - FORNECIMENTO E INSTALAÇÃO. AF_04/2016</t>
  </si>
  <si>
    <t xml:space="preserve"> 7.1.2.12 </t>
  </si>
  <si>
    <t xml:space="preserve"> 91867 </t>
  </si>
  <si>
    <t>ELETRODUTO RÍGIDO ROSCÁVEL, PVC, DN 25 MM (3/4"), PARA CIRCUITOS TERMINAIS, INSTALADO EM LAJE - FORNECIMENTO E INSTALAÇÃO. AF_12/2015</t>
  </si>
  <si>
    <t xml:space="preserve"> 7.1.2.13 </t>
  </si>
  <si>
    <t xml:space="preserve"> 7.1.2.14 </t>
  </si>
  <si>
    <t xml:space="preserve"> 91879 </t>
  </si>
  <si>
    <t>LUVA PARA ELETRODUTO, PVC, ROSCÁVEL, DN 25 MM (3/4"), PARA CIRCUITOS TERMINAIS, INSTALADA EM LAJE - FORNECIMENTO E INSTALAÇÃO. AF_12/2015</t>
  </si>
  <si>
    <t xml:space="preserve"> 7.1.2.15 </t>
  </si>
  <si>
    <t xml:space="preserve"> 95745 </t>
  </si>
  <si>
    <t>ELETRODUTO DE AÇO GALVANIZADO, CLASSE LEVE, DN 20 MM (3/4), APARENTE, INSTALADO EM TETO - FORNECIMENTO E INSTALAÇÃO. AF_11/2016_P</t>
  </si>
  <si>
    <t xml:space="preserve"> 7.1.2.16 </t>
  </si>
  <si>
    <t xml:space="preserve"> 7.1.3 </t>
  </si>
  <si>
    <t>CABOS E FIOS</t>
  </si>
  <si>
    <t xml:space="preserve"> 7.1.3.1 </t>
  </si>
  <si>
    <t xml:space="preserve"> 91924 </t>
  </si>
  <si>
    <t>CABO DE COBRE FLEXÍVEL ISOLADO, 1,5 MM², ANTI-CHAMA 450/750 V, PARA CIRCUITOS TERMINAIS - FORNECIMENTO E INSTALAÇÃO. AF_12/2015</t>
  </si>
  <si>
    <t xml:space="preserve"> 7.1.3.2 </t>
  </si>
  <si>
    <t xml:space="preserve"> 91926 </t>
  </si>
  <si>
    <t>CABO DE COBRE FLEXÍVEL ISOLADO, 2,5 MM², ANTI-CHAMA 450/750 V, PARA CIRCUITOS TERMINAIS - FORNECIMENTO E INSTALAÇÃO. AF_12/2015</t>
  </si>
  <si>
    <t xml:space="preserve"> 7.1.3.3 </t>
  </si>
  <si>
    <t xml:space="preserve"> 91928 </t>
  </si>
  <si>
    <t>CABO DE COBRE FLEXÍVEL ISOLADO, 4 MM², ANTI-CHAMA 450/750 V, PARA CIRCUITOS TERMINAIS - FORNECIMENTO E INSTALAÇÃO. AF_12/2015</t>
  </si>
  <si>
    <t xml:space="preserve"> 7.1.3.4 </t>
  </si>
  <si>
    <t xml:space="preserve"> 91930 </t>
  </si>
  <si>
    <t>CABO DE COBRE FLEXÍVEL ISOLADO, 6 MM², ANTI-CHAMA 450/750 V, PARA CIRCUITOS TERMINAIS - FORNECIMENTO E INSTALAÇÃO. AF_12/2015</t>
  </si>
  <si>
    <t xml:space="preserve"> 7.1.4 </t>
  </si>
  <si>
    <t>LUMINÁRIAS</t>
  </si>
  <si>
    <t xml:space="preserve"> 7.1.4.1 </t>
  </si>
  <si>
    <t xml:space="preserve"> COMP-1341 </t>
  </si>
  <si>
    <t>Copia da SBC (060222) - LUMINARIA INDUSTRIAL PENDENTE LED HIGH BAY LIGHT 80W</t>
  </si>
  <si>
    <t xml:space="preserve"> 7.1.4.2 </t>
  </si>
  <si>
    <t xml:space="preserve"> COMP-1342 </t>
  </si>
  <si>
    <t>Copia da SINAPI (97587) - LUMINÁRIA TUBULAR DE EMBUTIR LED 4X10 W, ESTRUTURA EM CHAPA DE AÇO TRATADA, PINTURA ELETROSTÁTICA COR BRANCA, REFLETOR EM ALUMÍNIO ANODIZADO, DIMENSÕES (AxLxC) 110 x 600 x 600 mm., LÂMPADAS INCLUSAS - FORNECIMENTO E INSTALAÇÃO</t>
  </si>
  <si>
    <t xml:space="preserve"> 7.1.4.3 </t>
  </si>
  <si>
    <t xml:space="preserve"> COMP-1343 </t>
  </si>
  <si>
    <t>Copia da SINAPI (97587) - LUMINÁRIA TUBULAR DE EMBUTIR LED 2X18 W, ESTRUTURA EM CHAPA DE AÇO TRATADA, PINTURA ELETROSTÁTICA COR BRANCA, DIFUSOR TRANSLÚCIDO, DIMENSÕES (AxLxC) 60 x 155 x 640 mm, LÂMPADAS INCLUSAS - FORNECIMENTO E INSTALAÇÃO</t>
  </si>
  <si>
    <t xml:space="preserve"> 7.1.4.4 </t>
  </si>
  <si>
    <t xml:space="preserve"> COMP-1344 </t>
  </si>
  <si>
    <t>ANUNCIADORES VISUAIS 4x9W CONFECCIONADO EM CAIXA DE MADEIRA FORMICADA BRANCA, COM FECHAMENTO EM VIDRO, LÂMPADAS INCLUSAS</t>
  </si>
  <si>
    <t xml:space="preserve"> 7.1.4.5 </t>
  </si>
  <si>
    <t xml:space="preserve"> COMP-1345 </t>
  </si>
  <si>
    <t>Copia da SBC (060012) - FITA DE LED, 9,6 W/m, TEMPERATURA DE COR 4.000K,  FLUXO LUMINOSO 900lm, VIDA ÚTIL MÍNIMA DE 30.000 HORAS, IRC MÍNIMO DE 80%, GRAU DE PROTEÇÃO IP67, 220V - FORNECIMENTO E INSTALAÇÃO</t>
  </si>
  <si>
    <t xml:space="preserve"> 7.1.5 </t>
  </si>
  <si>
    <t>INTERRUPTORES E TOMADAS</t>
  </si>
  <si>
    <t xml:space="preserve"> 7.1.5.1 </t>
  </si>
  <si>
    <t xml:space="preserve"> 91955 </t>
  </si>
  <si>
    <t>INTERRUPTOR PARALELO (1 MÓDULO), 10A/250V, INCLUINDO SUPORTE E PLACA - FORNECIMENTO E INSTALAÇÃO. AF_12/2015</t>
  </si>
  <si>
    <t xml:space="preserve"> 7.1.5.2 </t>
  </si>
  <si>
    <t xml:space="preserve"> 91953 </t>
  </si>
  <si>
    <t>INTERRUPTOR SIMPLES (1 MÓDULO), 10A/250V, INCLUINDO SUPORTE E PLACA - FORNECIMENTO E INSTALAÇÃO. AF_12/2015</t>
  </si>
  <si>
    <t xml:space="preserve"> 7.1.5.3 </t>
  </si>
  <si>
    <t xml:space="preserve"> 92023 </t>
  </si>
  <si>
    <t>INTERRUPTOR SIMPLES (1 MÓDULO) COM 1 TOMADA DE EMBUTIR 2P+T 10 A,  INCLUINDO SUPORTE E PLACA - FORNECIMENTO E INSTALAÇÃO. AF_12/2015</t>
  </si>
  <si>
    <t xml:space="preserve"> 7.1.5.4 </t>
  </si>
  <si>
    <t xml:space="preserve"> 92008 </t>
  </si>
  <si>
    <t>TOMADA BAIXA DE EMBUTIR (2 MÓDULOS), 2P+T 10 A, INCLUINDO SUPORTE E PLACA - FORNECIMENTO E INSTALAÇÃO. AF_12/2015</t>
  </si>
  <si>
    <t xml:space="preserve"> 7.1.5.5 </t>
  </si>
  <si>
    <t xml:space="preserve"> 92000 </t>
  </si>
  <si>
    <t>TOMADA BAIXA DE EMBUTIR (1 MÓDULO), 2P+T 10 A, INCLUINDO SUPORTE E PLACA - FORNECIMENTO E INSTALAÇÃO. AF_12/2015</t>
  </si>
  <si>
    <t xml:space="preserve"> 7.1.5.6 </t>
  </si>
  <si>
    <t xml:space="preserve"> COMP-1335 </t>
  </si>
  <si>
    <t>Copia da SINAPI (91946) - SUPORTE PARAFUSADO COM PLACA DE ENCAIXE 4" X 2" MÉDIO (1,30 M DO PISO) PARA PONTO ELÉTRICO, COM FURO - FORNECIMENTO E INSTALAÇÃO. AF_12/2015</t>
  </si>
  <si>
    <t xml:space="preserve"> 7.1.6 </t>
  </si>
  <si>
    <t>PERFILADOS</t>
  </si>
  <si>
    <t xml:space="preserve"> 7.1.6.1 </t>
  </si>
  <si>
    <t xml:space="preserve"> COMP-1340 </t>
  </si>
  <si>
    <t>Copia da ORSE (7816) - Fornecimento e instalação de cotovelo reto 90º para perfilado perfurado 19 x 38 mm</t>
  </si>
  <si>
    <t xml:space="preserve"> 7.1.6.2 </t>
  </si>
  <si>
    <t xml:space="preserve"> COMP-1789 </t>
  </si>
  <si>
    <t>Copia da SETOP (ELE-PER-005) - PERFILADO LISO (38X19)MM EM CHAPA DE AÇO GALVANIZADO #22, COM TRATAMENTO PRÉ-ZINCADO, INCLUSIVE FIXAÇÃO SUPERIOR, CONEXÕES E ACESSÓRIOS, EXCLUSIVE TAMPA DE ENCAIXE</t>
  </si>
  <si>
    <t xml:space="preserve"> 7.2 </t>
  </si>
  <si>
    <t>INFRAESTRUTURA TERRENO E MEDIÇÃO</t>
  </si>
  <si>
    <t xml:space="preserve"> 7.2.1 </t>
  </si>
  <si>
    <t xml:space="preserve"> 7.2.1.1 </t>
  </si>
  <si>
    <t xml:space="preserve"> 7.2.1.2 </t>
  </si>
  <si>
    <t xml:space="preserve"> COMP-1346 </t>
  </si>
  <si>
    <t>Copia da SINAPI (93673) - DISJUNTOR TRIPOLAR TIPO DIN, CORRENTE NOMINAL DE 100A - 13kA - FORNECIMENTO E INSTALAÇÃO. AF_10/2020</t>
  </si>
  <si>
    <t xml:space="preserve"> 7.2.1.3 </t>
  </si>
  <si>
    <t xml:space="preserve"> 7.2.1.4 </t>
  </si>
  <si>
    <t xml:space="preserve"> 7.2.1.5 </t>
  </si>
  <si>
    <t xml:space="preserve"> 7.2.1.6 </t>
  </si>
  <si>
    <t xml:space="preserve"> 7.2.1.7 </t>
  </si>
  <si>
    <t xml:space="preserve"> 7.2.1.8 </t>
  </si>
  <si>
    <t xml:space="preserve"> 7.2.1.9 </t>
  </si>
  <si>
    <t xml:space="preserve"> 93656 </t>
  </si>
  <si>
    <t>DISJUNTOR MONOPOLAR TIPO DIN, CORRENTE NOMINAL DE 25A - FORNECIMENTO E INSTALAÇÃO. AF_10/2020</t>
  </si>
  <si>
    <t xml:space="preserve"> 7.2.1.10 </t>
  </si>
  <si>
    <t xml:space="preserve"> 7.2.1.11 </t>
  </si>
  <si>
    <t xml:space="preserve"> 7.2.1.12 </t>
  </si>
  <si>
    <t xml:space="preserve"> 7.2.1.13 </t>
  </si>
  <si>
    <t xml:space="preserve"> COMP-1347 </t>
  </si>
  <si>
    <t>DISPOSITIVO DPS CLASSE II, TETRAPOLAR, TENSAO MAXIMA DE 275 V, CORRENTE MAXIMA DE *45* KA (TIPO AC) - FORNECIMENTO E INSTALAÇÃO. AF_10/2020</t>
  </si>
  <si>
    <t xml:space="preserve"> 7.2.1.14 </t>
  </si>
  <si>
    <t xml:space="preserve"> COMP-1551 </t>
  </si>
  <si>
    <t>Copia da ORSE (9041) - DISPOSITIVO DPS CLASSE  I/II, TRIPOLAR, TENSÃO MÁXIMA 275 V, CORRENTE MÁXIMA DE 60 kA - FORNECIMENTO E INSTALAÇÃO</t>
  </si>
  <si>
    <t xml:space="preserve"> 7.2.1.15 </t>
  </si>
  <si>
    <t xml:space="preserve"> COMP-1348 </t>
  </si>
  <si>
    <t>Copia da SINAPI (93673) - DISJUNTOR TRIPOLAR TIPO DIN, CORRENTE NOMINAL DE 70A - FORNECIMENTO E INSTALAÇÃO. AF_10/2020</t>
  </si>
  <si>
    <t xml:space="preserve"> 7.2.1.16 </t>
  </si>
  <si>
    <t xml:space="preserve"> 101881 </t>
  </si>
  <si>
    <t>QUADRO DE DISTRIBUIÇÃO DE ENERGIA EM CHAPA DE AÇO GALVANIZADO, DE EMBUTIR, COM BARRAMENTO TRIFÁSICO, PARA 40 DISJUNTORES DIN 100A - FORNECIMENTO E INSTALAÇÃO. AF_10/2020</t>
  </si>
  <si>
    <t xml:space="preserve"> 7.2.2 </t>
  </si>
  <si>
    <t xml:space="preserve"> 7.2.2.1 </t>
  </si>
  <si>
    <t xml:space="preserve"> 97670 </t>
  </si>
  <si>
    <t>ELETRODUTO FLEXÍVEL CORRUGADO, PEAD, DN 100 (4) - FORNECIMENTO E INSTALAÇÃO. AF_04/2016</t>
  </si>
  <si>
    <t xml:space="preserve"> 7.2.2.2 </t>
  </si>
  <si>
    <t xml:space="preserve"> 7.2.2.3 </t>
  </si>
  <si>
    <t xml:space="preserve"> COMP-1349 </t>
  </si>
  <si>
    <t>Copia da SINAPI (91847) - ELETRODUTO FLEXÍVEL CORRUGADO REFORÇADO, PVC, DN 1 1/4" - FORNECIMENTO E INSTALAÇÃO. AF_12/2015</t>
  </si>
  <si>
    <t xml:space="preserve"> 7.2.2.4 </t>
  </si>
  <si>
    <t xml:space="preserve"> 7.2.2.5 </t>
  </si>
  <si>
    <t xml:space="preserve"> COMP-1540 </t>
  </si>
  <si>
    <t>Copia da SINAPI (93018) - CURVA 45 GRAUS PARA ELETRODUTO, PVC, ROSCÁVEL, DN 50 MM (1 1/2") - FORNECIMENTO E INSTALAÇÃO. AF_12/2015</t>
  </si>
  <si>
    <t xml:space="preserve"> 7.2.2.6 </t>
  </si>
  <si>
    <t xml:space="preserve"> COMP-1541 </t>
  </si>
  <si>
    <t>Copia da SINAPI (91887) - CURVA 90 GRAUS PARA ELETRODUTO, PVC, ROSCÁVEL, DN 20 MM (1/2") - FORNECIMENTO E INSTALAÇÃO. AF_12/2015</t>
  </si>
  <si>
    <t xml:space="preserve"> 7.2.2.7 </t>
  </si>
  <si>
    <t xml:space="preserve"> COMP-1542 </t>
  </si>
  <si>
    <t>Copia da SINAPI (95755) - CURVA 90 GRAUS PARA ELETRODUTO, AÇO GALVANIZADO, DN 32 MM (1 1/4'') - FORNECIMENTO E INSTALAÇÃO. AF_11/2016_P</t>
  </si>
  <si>
    <t xml:space="preserve"> 7.2.2.8 </t>
  </si>
  <si>
    <t xml:space="preserve"> COMP-1543 </t>
  </si>
  <si>
    <t>Copia da SINAPI (91876) - LUVA PARA ELETRODUTO, PVC, ROSCÁVEL, DN 32 MM (1") - FORNECIMENTO E INSTALAÇÃO. AF_12/2015</t>
  </si>
  <si>
    <t xml:space="preserve"> 7.2.2.9 </t>
  </si>
  <si>
    <t xml:space="preserve"> 93016 </t>
  </si>
  <si>
    <t>LUVA PARA ELETRODUTO, PVC, ROSCÁVEL, DN 85 MM (3") - FORNECIMENTO E INSTALAÇÃO. AF_12/2015</t>
  </si>
  <si>
    <t xml:space="preserve"> 7.2.2.10 </t>
  </si>
  <si>
    <t xml:space="preserve"> COMP-1544 </t>
  </si>
  <si>
    <t>Copia da SINAPI (91875) - LUVA PARA ELETRODUTO, PVC, ROSCÁVEL, DN 25 MM (3/4") - FORNECIMENTO E INSTALAÇÃO. AF_12/2015</t>
  </si>
  <si>
    <t xml:space="preserve"> 7.2.2.11 </t>
  </si>
  <si>
    <t xml:space="preserve"> COMP-1545 </t>
  </si>
  <si>
    <t>Copia da SINAPI (95756) - LUVA DE EMENDA PARA ELETRODUTO, AÇO GALVANIZADO, DN 40 MM (1 1/2'') - FORNECIMENTO E INSTALAÇÃO. AF_11/2016_P</t>
  </si>
  <si>
    <t xml:space="preserve"> 7.2.2.12 </t>
  </si>
  <si>
    <t xml:space="preserve"> COMP-1546 </t>
  </si>
  <si>
    <t>Copia da SINAPI (95753) - LUVA DE EMENDA PARA ELETRODUTO EM AÇO GALVANIZADO, DN 15 MM (1/2 ) - FORNECIMENTO E INSTALAÇÃO. AF_11/2016_P</t>
  </si>
  <si>
    <t xml:space="preserve"> 7.2.2.13 </t>
  </si>
  <si>
    <t xml:space="preserve"> 97881 </t>
  </si>
  <si>
    <t>CAIXA ENTERRADA ELÉTRICA RETANGULAR, EM CONCRETO PRÉ-MOLDADO, FUNDO COM BRITA, DIMENSÕES INTERNAS: 0,3X0,3X0,3 M. AF_12/2020</t>
  </si>
  <si>
    <t xml:space="preserve"> 7.2.2.14 </t>
  </si>
  <si>
    <t xml:space="preserve"> COMP-1405 </t>
  </si>
  <si>
    <t>CONSTRUÇÃO DE CAIXA SUBTERRÂNEA, EM ALVENARIA, CONFORME PROJETO CEB TIPO CB1, DIMENSÕES 80X80X80CM, COM TAMPA FF ARTICULADA</t>
  </si>
  <si>
    <t xml:space="preserve"> 7.2.2.15 </t>
  </si>
  <si>
    <t xml:space="preserve"> COMP-1547 </t>
  </si>
  <si>
    <t>Copia da SINAPI (91868) - ELETRODUTO RÍGIDO ROSCÁVEL, PVC, DN 32 MM (1") - FORNECIMENTO E INSTALAÇÃO. AF_12/2015</t>
  </si>
  <si>
    <t xml:space="preserve"> 7.2.2.16 </t>
  </si>
  <si>
    <t xml:space="preserve"> COMP-1548 </t>
  </si>
  <si>
    <t>Copia da SINAPI (91869) - ELETRODUTO RÍGIDO ROSCÁVEL, PVC, DN 40 MM (1 1/4") - FORNECIMENTO E INSTALAÇÃO. AF_12/2015</t>
  </si>
  <si>
    <t xml:space="preserve"> 7.2.2.17 </t>
  </si>
  <si>
    <t xml:space="preserve"> COMP-1549 </t>
  </si>
  <si>
    <t>Copia da SINAPI (91866) - ELETRODUTO RÍGIDO ROSCÁVEL, PVC, DN 20 MM (1/2") - FORNECIMENTO E INSTALAÇÃO. AF_12/2015</t>
  </si>
  <si>
    <t xml:space="preserve"> 7.2.2.18 </t>
  </si>
  <si>
    <t xml:space="preserve"> 93009 </t>
  </si>
  <si>
    <t>ELETRODUTO RÍGIDO ROSCÁVEL, PVC, DN 60 MM (2") - FORNECIMENTO E INSTALAÇÃO. AF_12/2015</t>
  </si>
  <si>
    <t xml:space="preserve"> 7.2.2.19 </t>
  </si>
  <si>
    <t xml:space="preserve"> 93011 </t>
  </si>
  <si>
    <t>ELETRODUTO RÍGIDO ROSCÁVEL, PVC, DN 85 MM (3") - FORNECIMENTO E INSTALAÇÃO. AF_12/2015</t>
  </si>
  <si>
    <t xml:space="preserve"> 7.2.2.20 </t>
  </si>
  <si>
    <t xml:space="preserve"> COMP-1550 </t>
  </si>
  <si>
    <t>Copia da SINAPI (91867) - ELETRODUTO RÍGIDO ROSCÁVEL, PVC, DN 25 MM (3/4") - FORNECIMENTO E INSTALAÇÃO. AF_12/2015</t>
  </si>
  <si>
    <t xml:space="preserve"> 7.2.2.21 </t>
  </si>
  <si>
    <t xml:space="preserve"> 95752 </t>
  </si>
  <si>
    <t>ELETRODUTO DE AÇO GALVANIZADO, CLASSE SEMI PESADO, DN 40 MM (1 1/2  ), APARENTE, INSTALADO EM PAREDE - FORNECIMENTO E INSTALAÇÃO. AF_11/2016_P</t>
  </si>
  <si>
    <t xml:space="preserve"> 7.2.3 </t>
  </si>
  <si>
    <t xml:space="preserve"> 7.2.3.1 </t>
  </si>
  <si>
    <t xml:space="preserve"> 92986 </t>
  </si>
  <si>
    <t>CABO DE COBRE FLEXÍVEL ISOLADO, 35 MM², ANTI-CHAMA 0,6/1,0 KV, PARA DISTRIBUIÇÃO - FORNECIMENTO E INSTALAÇÃO. AF_12/2015</t>
  </si>
  <si>
    <t xml:space="preserve"> 7.2.3.2 </t>
  </si>
  <si>
    <t xml:space="preserve"> 92982 </t>
  </si>
  <si>
    <t>CABO DE COBRE FLEXÍVEL ISOLADO, 16 MM², ANTI-CHAMA 0,6/1,0 KV, PARA DISTRIBUIÇÃO - FORNECIMENTO E INSTALAÇÃO. AF_12/2015</t>
  </si>
  <si>
    <t xml:space="preserve"> 7.2.3.3 </t>
  </si>
  <si>
    <t xml:space="preserve"> 92980 </t>
  </si>
  <si>
    <t>CABO DE COBRE FLEXÍVEL ISOLADO, 10 MM², ANTI-CHAMA 0,6/1,0 KV, PARA DISTRIBUIÇÃO - FORNECIMENTO E INSTALAÇÃO. AF_12/2015</t>
  </si>
  <si>
    <t xml:space="preserve"> 7.2.3.4 </t>
  </si>
  <si>
    <t xml:space="preserve"> 7.2.3.5 </t>
  </si>
  <si>
    <t xml:space="preserve"> 7.2.3.6 </t>
  </si>
  <si>
    <t xml:space="preserve"> 7.2.4 </t>
  </si>
  <si>
    <t>LUMINÁRIAS E POSTES</t>
  </si>
  <si>
    <t xml:space="preserve"> 7.2.4.1 </t>
  </si>
  <si>
    <t xml:space="preserve"> 101637 </t>
  </si>
  <si>
    <t>BRAÇO PARA ILUMINAÇÃO PÚBLICA, EM TUBO DE AÇO GALVANIZADO, COMPRIMENTO DE 1,50 M, PARA FIXAÇÃO EM POSTE METÁLICO - FORNECIMENTO E INSTALAÇÃO. AF_08/2020</t>
  </si>
  <si>
    <t xml:space="preserve"> 7.2.4.2 </t>
  </si>
  <si>
    <t xml:space="preserve"> COMP-1352 </t>
  </si>
  <si>
    <t>Copia da SINAPI (100622) - POSTE DE AÇO CONICO CONTÍNUO CURVO SIMPLES, ENGASTADO EM CONCRETO, H=8M (ÚTIL), INCLUSIVE LUMINÁRIA TIPO PÉTALA, PINTURA ELETROSTÁTICA, LED 120W, IP 67  - FORNECIMENTO E INSTALACAO. AF_11/2019</t>
  </si>
  <si>
    <t xml:space="preserve"> 7.2.5 </t>
  </si>
  <si>
    <t>MEDIÇÃO</t>
  </si>
  <si>
    <t xml:space="preserve"> 7.2.5.1 </t>
  </si>
  <si>
    <t xml:space="preserve"> COMP-1354 </t>
  </si>
  <si>
    <t>Copia da SINAPI (95760) - CABECOTE PARA ENTRADA DE LINHA DE ALIMENTACAO PARA ELETRODUTO, EM LIGA DE ALUMINIO COM ACABAMENTO ANTI CORROSIVO, COM FIXACAO POR ENCAIXE LISO DE 360 GRAUS, DE 1 1/2" - FORNECIMENTO E INSTALAÇÃO.</t>
  </si>
  <si>
    <t xml:space="preserve"> 7.2.5.2 </t>
  </si>
  <si>
    <t xml:space="preserve"> 98111 </t>
  </si>
  <si>
    <t>CAIXA DE INSPEÇÃO PARA ATERRAMENTO, CIRCULAR, EM POLIETILENO, DIÂMETRO INTERNO = 0,3 M. AF_12/2020</t>
  </si>
  <si>
    <t xml:space="preserve"> 7.2.5.3 </t>
  </si>
  <si>
    <t xml:space="preserve"> 96985 </t>
  </si>
  <si>
    <t>HASTE DE ATERRAMENTO 5/8  PARA SPDA - FORNECIMENTO E INSTALAÇÃO. AF_12/2017</t>
  </si>
  <si>
    <t xml:space="preserve"> 7.2.5.4 </t>
  </si>
  <si>
    <t xml:space="preserve"> 101548 </t>
  </si>
  <si>
    <t>ISOLADOR, TIPO ROLDANA, PARA BAIXA TENSÃO - FORNECIMENTO E INSTALAÇÃO. AF_07/2020</t>
  </si>
  <si>
    <t xml:space="preserve"> 7.2.5.5 </t>
  </si>
  <si>
    <t xml:space="preserve"> COMP-1355 </t>
  </si>
  <si>
    <t>Copia da SINAPI (100622) - POSTE DE AÇO CONICO CONTÍNUO RETO SIMPLES, ENGASTADO, H=6M - FORNECIMENTO E INSTALACAO. AF_11/2019</t>
  </si>
  <si>
    <t xml:space="preserve"> 7.2.5.6 </t>
  </si>
  <si>
    <t xml:space="preserve"> COMP-1356 </t>
  </si>
  <si>
    <t>Copia da SINAPI (101946) - QUADRO DE MEDIÇÃO GERAL DE ENERGIA PARA 1 MEDIDOR TRIFÁSICO - FORNECIMENTO E INSTALAÇÃO. AF_10/2020</t>
  </si>
  <si>
    <t xml:space="preserve"> 7.2.5.7 </t>
  </si>
  <si>
    <t>OBRAS CIVIS MURO MEDIÇÃO</t>
  </si>
  <si>
    <t xml:space="preserve"> 7.2.5.7.1 </t>
  </si>
  <si>
    <t xml:space="preserve"> 7.2.5.7.2 </t>
  </si>
  <si>
    <t xml:space="preserve"> 7.2.5.7.3 </t>
  </si>
  <si>
    <t xml:space="preserve"> 87547 </t>
  </si>
  <si>
    <t>MASSA ÚNICA, PARA RECEBIMENTO DE PINTURA, EM ARGAMASSA TRAÇO 1:2:8, PREPARO MECÂNICO COM BETONEIRA 400L, APLICADA MANUALMENTE EM FACES INTERNAS DE PAREDES, ESPESSURA DE 10MM, COM EXECUÇÃO DE TALISCAS. AF_06/2014</t>
  </si>
  <si>
    <t xml:space="preserve"> 7.2.5.7.4 </t>
  </si>
  <si>
    <t xml:space="preserve"> 96135 </t>
  </si>
  <si>
    <t>APLICAÇÃO MANUAL DE MASSA ACRÍLICA EM PAREDES EXTERNAS DE CASAS, DUAS DEMÃOS. AF_05/2017</t>
  </si>
  <si>
    <t xml:space="preserve"> 7.2.5.7.5 </t>
  </si>
  <si>
    <t xml:space="preserve"> 7.3 </t>
  </si>
  <si>
    <t>SISTEMA DE PROTEÇÃO CONTRA DESCARGAS ATMOSFÉRICAS - SPDA</t>
  </si>
  <si>
    <t xml:space="preserve"> 7.3.1 </t>
  </si>
  <si>
    <t>ATERRAMENTO</t>
  </si>
  <si>
    <t xml:space="preserve"> 7.3.1.1 </t>
  </si>
  <si>
    <t xml:space="preserve"> COMP-1803 </t>
  </si>
  <si>
    <t>Copia da SETOP (SPDA-BAR-020) - RE-BAR 8MM X 4M COM 3 CLIPS PARA EMENDA 8-10MM</t>
  </si>
  <si>
    <t>U</t>
  </si>
  <si>
    <t xml:space="preserve"> 7.3.1.2 </t>
  </si>
  <si>
    <t xml:space="preserve"> COMP-1790 </t>
  </si>
  <si>
    <t>Copia da ORSE (9051) - Caixa de equalização p/aterramento 20x20x10cm de sobrepor p/11 terminais de pressão c/barramento</t>
  </si>
  <si>
    <t xml:space="preserve"> 7.3.2 </t>
  </si>
  <si>
    <t>CAPTOR</t>
  </si>
  <si>
    <t xml:space="preserve"> 7.3.2.1 </t>
  </si>
  <si>
    <t xml:space="preserve"> 96989 </t>
  </si>
  <si>
    <t>CAPTOR TIPO FRANKLIN PARA SPDA - FORNECIMENTO E INSTALAÇÃO. AF_12/2017</t>
  </si>
  <si>
    <t xml:space="preserve"> 7.3.2.2 </t>
  </si>
  <si>
    <t xml:space="preserve"> 96988 </t>
  </si>
  <si>
    <t>MASTRO 1 ½  PARA SPDA - FORNECIMENTO E INSTALAÇÃO. AF_12/2017</t>
  </si>
  <si>
    <t xml:space="preserve"> 7.3.2.3 </t>
  </si>
  <si>
    <t xml:space="preserve"> 96987 </t>
  </si>
  <si>
    <t>BASE METÁLICA PARA MASTRO 1 ½  PARA SPDA - FORNECIMENTO E INSTALAÇÃO. AF_12/2017</t>
  </si>
  <si>
    <t xml:space="preserve"> 7.3.2.4 </t>
  </si>
  <si>
    <t xml:space="preserve"> COMP-1350 </t>
  </si>
  <si>
    <t>Copia da SINAPI (72315) - TERMINAL AEREO EM ACO GALVANIZADO COM BASE DE FIXACAO H = 30CM</t>
  </si>
  <si>
    <t xml:space="preserve"> 7.3.3 </t>
  </si>
  <si>
    <t>CONDUTORES</t>
  </si>
  <si>
    <t xml:space="preserve"> 7.3.3.1 </t>
  </si>
  <si>
    <t xml:space="preserve"> 96973 </t>
  </si>
  <si>
    <t>CORDOALHA DE COBRE NU 35 MM², NÃO ENTERRADA, COM ISOLADOR - FORNECIMENTO E INSTALAÇÃO. AF_12/2017</t>
  </si>
  <si>
    <t xml:space="preserve"> 7.3.3.2 </t>
  </si>
  <si>
    <t xml:space="preserve"> 96977 </t>
  </si>
  <si>
    <t>CORDOALHA DE COBRE NU 50 MM², ENTERRADA, SEM ISOLADOR - FORNECIMENTO E INSTALAÇÃO. AF_12/2017</t>
  </si>
  <si>
    <t xml:space="preserve"> 7.3.3.3 </t>
  </si>
  <si>
    <t xml:space="preserve"> COMP-1351 </t>
  </si>
  <si>
    <t>Copia da SUDECAP (11.92.25) - BARRA CHATA DE ALUMINIO 7/8"X1/8"X3000MM</t>
  </si>
  <si>
    <t xml:space="preserve"> 7.3.3.4 </t>
  </si>
  <si>
    <t xml:space="preserve"> 7.3.3.5 </t>
  </si>
  <si>
    <t xml:space="preserve"> COMP-1804 </t>
  </si>
  <si>
    <t>Copia da SETOP (SPDA-BAR-025) - RE-BAR 10MM X 3M COM 3 CLIPS PARA EMENDA 8-10MM</t>
  </si>
  <si>
    <t xml:space="preserve"> 7.4 </t>
  </si>
  <si>
    <t>CABEAMENTO ESTRUTURADO / CFTV</t>
  </si>
  <si>
    <t xml:space="preserve"> 7.4.1 </t>
  </si>
  <si>
    <t>ACESSÓRIOS CABEAMENTO</t>
  </si>
  <si>
    <t xml:space="preserve"> 7.4.1.1 </t>
  </si>
  <si>
    <t xml:space="preserve"> COMP-1357 </t>
  </si>
  <si>
    <t>Copia da ORSE (11242) - FORNECIMENTO E INSTALAÇÃO DE CONECTOR RJ 45 MACHO CAT 6</t>
  </si>
  <si>
    <t xml:space="preserve"> 7.4.1.2 </t>
  </si>
  <si>
    <t xml:space="preserve"> COMP-1358 </t>
  </si>
  <si>
    <t>Copia da ORSE (7164) - FORNECIMENTO E INSTALAÇÃO DE CONECTOR RJ 45 FÊMEA CAT 6</t>
  </si>
  <si>
    <t xml:space="preserve"> 7.4.1.3 </t>
  </si>
  <si>
    <t xml:space="preserve"> COMP-1359 </t>
  </si>
  <si>
    <t>Copia da SBC (059250) - PATCH PANEL 24 PORTAS CAT 6 19""</t>
  </si>
  <si>
    <t xml:space="preserve"> 7.4.1.4 </t>
  </si>
  <si>
    <t xml:space="preserve"> COMP-1535 </t>
  </si>
  <si>
    <t>Copia da ORSE (7164) - CONECTOR 110 IDC CAT6 FÊMEA - FORNECIMENTO E INSTALAÇÃO</t>
  </si>
  <si>
    <t xml:space="preserve"> 7.4.2 </t>
  </si>
  <si>
    <t xml:space="preserve"> 7.4.2.1 </t>
  </si>
  <si>
    <t xml:space="preserve"> 91939 </t>
  </si>
  <si>
    <t>CAIXA RETANGULAR 4" X 2" ALTA (2,00 M DO PISO), PVC, INSTALADA EM PAREDE - FORNECIMENTO E INSTALAÇÃO. AF_12/2015</t>
  </si>
  <si>
    <t xml:space="preserve"> 7.4.2.2 </t>
  </si>
  <si>
    <t xml:space="preserve"> 7.4.2.3 </t>
  </si>
  <si>
    <t xml:space="preserve"> 91844 </t>
  </si>
  <si>
    <t>ELETRODUTO FLEXÍVEL CORRUGADO, PVC, DN 25 MM (3/4"), PARA CIRCUITOS TERMINAIS, INSTALADO EM LAJE - FORNECIMENTO E INSTALAÇÃO. AF_12/2015</t>
  </si>
  <si>
    <t xml:space="preserve"> 7.4.2.4 </t>
  </si>
  <si>
    <t xml:space="preserve"> 91846 </t>
  </si>
  <si>
    <t>ELETRODUTO FLEXÍVEL CORRUGADO, PVC, DN 32 MM (1"), PARA CIRCUITOS TERMINAIS, INSTALADO EM LAJE - FORNECIMENTO E INSTALAÇÃO. AF_12/2015</t>
  </si>
  <si>
    <t xml:space="preserve"> 7.4.2.5 </t>
  </si>
  <si>
    <t xml:space="preserve"> 7.4.2.6 </t>
  </si>
  <si>
    <t xml:space="preserve"> 91173 </t>
  </si>
  <si>
    <t>FIXAÇÃO DE TUBOS VERTICAIS DE PPR DIÂMETROS MENORES OU IGUAIS A 40 MM COM ABRAÇADEIRA METÁLICA RÍGIDA TIPO D 1/2", FIXADA EM PERFILADO EM ALVENARIA. AF_05/2015</t>
  </si>
  <si>
    <t xml:space="preserve"> 7.4.2.7 </t>
  </si>
  <si>
    <t xml:space="preserve"> 95808 </t>
  </si>
  <si>
    <t>CONDULETE DE PVC, TIPO LL, PARA ELETRODUTO DE PVC SOLDÁVEL DN 25 MM (3/4''), APARENTE - FORNECIMENTO E INSTALAÇÃO. AF_11/2016</t>
  </si>
  <si>
    <t xml:space="preserve"> 7.4.2.8 </t>
  </si>
  <si>
    <t xml:space="preserve"> 7.4.2.9 </t>
  </si>
  <si>
    <t xml:space="preserve"> 7.4.2.10 </t>
  </si>
  <si>
    <t xml:space="preserve"> COMP-1363 </t>
  </si>
  <si>
    <t>Copia da SINAPI (100561) - CAIXA DE PASSAGEM, DE EMBUTIR, EM PVC, 120 X 120 X 75 MM - FORNECIMENTO E INSTALAÇÃO. AF_11/2019</t>
  </si>
  <si>
    <t xml:space="preserve"> 7.4.2.11 </t>
  </si>
  <si>
    <t xml:space="preserve"> 95758 </t>
  </si>
  <si>
    <t>LUVA DE EMENDA PARA ELETRODUTO, AÇO GALVANIZADO, DN 25 MM (1''), APARENTE, INSTALADA EM PAREDE - FORNECIMENTO E INSTALAÇÃO. AF_11/2016_P</t>
  </si>
  <si>
    <t xml:space="preserve"> 7.4.3 </t>
  </si>
  <si>
    <t>CABOS DE REDE</t>
  </si>
  <si>
    <t xml:space="preserve"> 7.4.3.1 </t>
  </si>
  <si>
    <t xml:space="preserve"> 98297 </t>
  </si>
  <si>
    <t>CABO ELETRÔNICO CATEGORIA 6, INSTALADO EM EDIFICAÇÃO INSTITUCIONAL - FORNECIMENTO E INSTALAÇÃO. AF_11/2019</t>
  </si>
  <si>
    <t xml:space="preserve"> 7.4.3.2 </t>
  </si>
  <si>
    <t xml:space="preserve"> COMP-1361 </t>
  </si>
  <si>
    <t>Copia da SINAPI (98297) - CABO ELETRÔNICO CATEGORIA 5e, INSTALADO EM EDIFICAÇÃO INSTITUCIONAL - FORNECIMENTO E INSTALAÇÃO. AF_11/2019</t>
  </si>
  <si>
    <t xml:space="preserve"> 7.4.4 </t>
  </si>
  <si>
    <t>TOMADAS</t>
  </si>
  <si>
    <t xml:space="preserve"> 7.4.4.1 </t>
  </si>
  <si>
    <t xml:space="preserve"> 98307 </t>
  </si>
  <si>
    <t>TOMADA DE REDE RJ45 - FORNECIMENTO E INSTALAÇÃO. AF_11/2019</t>
  </si>
  <si>
    <t xml:space="preserve"> 7.4.4.2 </t>
  </si>
  <si>
    <t xml:space="preserve"> COMP-1362 </t>
  </si>
  <si>
    <t>Copia da SINAPI (98307) - TOMADA DE REDE RJ45 (DOIS MÓDULOS)  - FORNECIMENTO E INSTALAÇÃO. AF_11/2019</t>
  </si>
  <si>
    <t xml:space="preserve"> 7.4.5 </t>
  </si>
  <si>
    <t>ELETROCALHAS E ACESSÓRIOS</t>
  </si>
  <si>
    <t xml:space="preserve"> 7.4.5.1 </t>
  </si>
  <si>
    <t xml:space="preserve"> COMP-1791 </t>
  </si>
  <si>
    <t>Copia da SBC (062535) - SUPORTE SUSPENSAO VERTICAL PARA ELETROCALHA 50 x 50 mm</t>
  </si>
  <si>
    <t xml:space="preserve"> 7.4.5.2 </t>
  </si>
  <si>
    <t xml:space="preserve"> COMP-1792 </t>
  </si>
  <si>
    <t>Copia da ORSE (765) - Fornecimento e instalação de eletrocalha metálica  50 x  50 x 3000 mm</t>
  </si>
  <si>
    <t xml:space="preserve"> 7.4.5.3 </t>
  </si>
  <si>
    <t xml:space="preserve"> COMP-1793 </t>
  </si>
  <si>
    <t>Copia da ORSE (8686) - Tê horizontal 50 x 50 mm para eletrocalha metálica</t>
  </si>
  <si>
    <t xml:space="preserve"> 7.4.5.4 </t>
  </si>
  <si>
    <t xml:space="preserve"> COMP-1794 </t>
  </si>
  <si>
    <t>Copia da ORSE (8689) - Curva horizontal 50 x 50 mm para eletrocalha metálica, com ângulo 90°</t>
  </si>
  <si>
    <t xml:space="preserve"> 7.4.5.5 </t>
  </si>
  <si>
    <t xml:space="preserve"> COMP-1795 </t>
  </si>
  <si>
    <t>Copia da ORSE (9524) - Tala plana perfurada 50mm para eletrocalha metálica</t>
  </si>
  <si>
    <t xml:space="preserve"> 7.4.5.6 </t>
  </si>
  <si>
    <t xml:space="preserve"> COMP-1796 </t>
  </si>
  <si>
    <t>Copia da SBC (063542) - TAMPA DE ENCAIXE PARA ELETROCALHA 50mm CHAPA 24</t>
  </si>
  <si>
    <t xml:space="preserve"> 7.4.5.7 </t>
  </si>
  <si>
    <t xml:space="preserve"> COMP-1797 </t>
  </si>
  <si>
    <t>Copia da SBC (063036) - ELETROCALHA LISA TIPO ""U"" 50x50mm CHAPA 20</t>
  </si>
  <si>
    <t xml:space="preserve"> 7.4.6 </t>
  </si>
  <si>
    <t>INFRAESTRUTURA CABEAMENTO</t>
  </si>
  <si>
    <t xml:space="preserve"> 7.4.6.1 </t>
  </si>
  <si>
    <t xml:space="preserve"> COMP-1364 </t>
  </si>
  <si>
    <t>Copia da SINAPI (93008) - ELETRODUTO RÍGIDO ROSCÁVEL, PVC, DN  32 MM (1") - FORNECIMENTO E INSTALAÇÃO. AF_12/2015</t>
  </si>
  <si>
    <t xml:space="preserve"> 7.4.6.2 </t>
  </si>
  <si>
    <t xml:space="preserve"> COMP-1365 </t>
  </si>
  <si>
    <t>Copia da SINAPI (93013) - LUVA PARA ELETRODUTO, PVC, ROSCÁVEL, DN 32 MM (1") - FORNECIMENTO E INSTALAÇÃO. AF_12/2015</t>
  </si>
  <si>
    <t xml:space="preserve"> 7.4.6.3 </t>
  </si>
  <si>
    <t xml:space="preserve"> 7.5 </t>
  </si>
  <si>
    <t>SONORIZAÇÃO</t>
  </si>
  <si>
    <t xml:space="preserve"> 7.5.1 </t>
  </si>
  <si>
    <t>ELETRODUTOS E CAIXAS DE PASSAGEM</t>
  </si>
  <si>
    <t xml:space="preserve"> 7.5.1.1 </t>
  </si>
  <si>
    <t xml:space="preserve"> 7.5.1.2 </t>
  </si>
  <si>
    <t xml:space="preserve"> 7.5.1.3 </t>
  </si>
  <si>
    <t xml:space="preserve"> 7.5.1.4 </t>
  </si>
  <si>
    <t xml:space="preserve"> 7.5.1.5 </t>
  </si>
  <si>
    <t xml:space="preserve"> COMP-1502 </t>
  </si>
  <si>
    <t>Copia da SINAPI (91946) - ATENUADOR PARA SOM AMBIENTE 25W 4 Ohms  - FORNECIMENTO E INSTALAÇÃO</t>
  </si>
  <si>
    <t xml:space="preserve"> 7.5.2 </t>
  </si>
  <si>
    <t>CABOS</t>
  </si>
  <si>
    <t xml:space="preserve"> 7.5.2.1 </t>
  </si>
  <si>
    <t xml:space="preserve"> COMP-1496 </t>
  </si>
  <si>
    <t>Copia da FDE (09.07.064) - FIO BICOLOR POLARIZADO P/ SOM 2X2,50MM2</t>
  </si>
  <si>
    <t>INSTALAÇÕES MECÂNICAS E DE UTILIDADES</t>
  </si>
  <si>
    <t xml:space="preserve"> 8.1 </t>
  </si>
  <si>
    <t>REDE FRIGORÍGENA</t>
  </si>
  <si>
    <t xml:space="preserve"> 8.1.1 </t>
  </si>
  <si>
    <t xml:space="preserve"> 97329 </t>
  </si>
  <si>
    <t>TUBO EM COBRE FLEXÍVEL, DN 1/2", COM ISOLAMENTO, INSTALADO EM RAMAL DE ALIMENTAÇÃO DE AR CONDICIONADO COM CONDENSADORA INDIVIDUAL  FORNECIMENTO E INSTALAÇÃO. AF_12/2015</t>
  </si>
  <si>
    <t xml:space="preserve"> 8.1.2 </t>
  </si>
  <si>
    <t xml:space="preserve"> 97327 </t>
  </si>
  <si>
    <t>TUBO EM COBRE FLEXÍVEL, DN 1/4, COM ISOLAMENTO, INSTALADO EM RAMAL DE ALIMENTAÇÃO DE AR CONDICIONADO COM CONDENSADORA INDIVIDUAL   FORNECIMENTO E INSTALAÇÃO. AF_12/2015</t>
  </si>
  <si>
    <t xml:space="preserve"> 8.1.3 </t>
  </si>
  <si>
    <t xml:space="preserve"> 97328 </t>
  </si>
  <si>
    <t>TUBO EM COBRE FLEXÍVEL, DN 3/8", COM ISOLAMENTO, INSTALADO EM RAMAL DE ALIMENTAÇÃO DE AR CONDICIONADO COM CONDENSADORA INDIVIDUAL  FORNECIMENTO E INSTALAÇÃO. AF_12/2015</t>
  </si>
  <si>
    <t xml:space="preserve"> 8.1.4 </t>
  </si>
  <si>
    <t xml:space="preserve"> 97330 </t>
  </si>
  <si>
    <t>TUBO EM COBRE FLEXÍVEL, DN 5/8", COM ISOLAMENTO, INSTALADO EM RAMAL DE ALIMENTAÇÃO DE AR CONDICIONADO COM CONDENSADORA INDIVIDUAL  FORNECIMENTO E INSTALAÇÃO. AF_12/2015</t>
  </si>
  <si>
    <t xml:space="preserve"> 8.2 </t>
  </si>
  <si>
    <t xml:space="preserve"> 8.2.1 </t>
  </si>
  <si>
    <t xml:space="preserve"> 89865 </t>
  </si>
  <si>
    <t>TUBO, PVC, SOLDÁVEL, DN 25MM, INSTALADO EM DRENO DE AR-CONDICIONADO - FORNECIMENTO E INSTALAÇÃO. AF_12/2014</t>
  </si>
  <si>
    <t xml:space="preserve"> 8.2.2 </t>
  </si>
  <si>
    <t xml:space="preserve"> COMP-1366 </t>
  </si>
  <si>
    <t>Copia da SINAPI (89865) - TUBO, PVC, SOLDÁVEL, DN 32MM, INSTALADO EM DRENO DE AR-CONDICIONADO - FORNECIMENTO E INSTALAÇÃO. AF_12/2014</t>
  </si>
  <si>
    <t xml:space="preserve"> 8.2.3 </t>
  </si>
  <si>
    <t xml:space="preserve"> 89866 </t>
  </si>
  <si>
    <t>JOELHO 90 GRAUS, PVC, SOLDÁVEL, DN 25MM, INSTALADO EM DRENO DE AR-CONDICIONADO - FORNECIMENTO E INSTALAÇÃO. AF_12/2014</t>
  </si>
  <si>
    <t xml:space="preserve"> 8.2.4 </t>
  </si>
  <si>
    <t xml:space="preserve"> 89869 </t>
  </si>
  <si>
    <t>TE, PVC, SOLDÁVEL, DN 25MM, INSTALADO EM DRENO DE AR-CONDICIONADO - FORNECIMENTO E INSTALAÇÃO. AF_12/2014</t>
  </si>
  <si>
    <t xml:space="preserve"> 8.2.5 </t>
  </si>
  <si>
    <t xml:space="preserve"> COMP-1367 </t>
  </si>
  <si>
    <t>Copia da SINAPI (89866) - JOELHO 90 GRAUS, PVC, SOLDÁVEL, DN 32MM, INSTALADO EM DRENO DE AR-CONDICIONADO - FORNECIMENTO E INSTALAÇÃO. AF_12/2014</t>
  </si>
  <si>
    <t xml:space="preserve"> 8.2.6 </t>
  </si>
  <si>
    <t xml:space="preserve"> COMP-1368 </t>
  </si>
  <si>
    <t>Copia da SINAPI (89868) - LUVA, PVC, SOLDÁVEL, DN 32MM, INSTALADO EM DRENO DE AR-CONDICIONADO - FORNECIMENTO E INSTALAÇÃO. AF_12/2014</t>
  </si>
  <si>
    <t xml:space="preserve"> 8.2.7 </t>
  </si>
  <si>
    <t xml:space="preserve"> COMP-1369 </t>
  </si>
  <si>
    <t>Copia da SINAPI (89869) - TE, PVC, SOLDÁVEL, DN 32MM, INSTALADO EM DRENO DE AR-CONDICIONADO - FORNECIMENTO E INSTALAÇÃO. AF_12/2014</t>
  </si>
  <si>
    <t xml:space="preserve"> 8.2.8 </t>
  </si>
  <si>
    <t xml:space="preserve"> 8.2.9 </t>
  </si>
  <si>
    <t xml:space="preserve"> 8.2.10 </t>
  </si>
  <si>
    <t xml:space="preserve"> COMP-1370 </t>
  </si>
  <si>
    <t>Copia da SINAPI (98111) -CAIXA DE DESCARGA PARA DRENAGEM DE AR-CONDICIONADO, CIRCULAR, EM POLIETILENO, FUNDO EM BRITA, DIÂMETRO INTERNO = 0,3 M</t>
  </si>
  <si>
    <t>INSTALAÇÕES DE PREVENÇÃO E COMBATE A INCÊNDIO E CENTRAL GLP</t>
  </si>
  <si>
    <t xml:space="preserve"> 9.1 </t>
  </si>
  <si>
    <t>ILUMINAÇÃO, SINALIZAÇÃO E EXTINTORES</t>
  </si>
  <si>
    <t xml:space="preserve"> 9.1.1 </t>
  </si>
  <si>
    <t xml:space="preserve"> 101909 </t>
  </si>
  <si>
    <t>EXTINTOR DE INCÊNDIO PORTÁTIL COM CARGA DE PQS DE 6 KG, CLASSE BC - FORNECIMENTO E INSTALAÇÃO. AF_10/2020_P</t>
  </si>
  <si>
    <t xml:space="preserve"> 9.1.2 </t>
  </si>
  <si>
    <t xml:space="preserve"> COMP-1302 </t>
  </si>
  <si>
    <t>ABRIGO EXTERNO PARA EXTINTOR EM AÇO - FORNECIMENTO E INSTALAÇÃO</t>
  </si>
  <si>
    <t xml:space="preserve"> 9.1.3 </t>
  </si>
  <si>
    <t xml:space="preserve"> 97599 </t>
  </si>
  <si>
    <t>LUMINÁRIA DE EMERGÊNCIA, COM 30 LÂMPADAS LED DE 2 W, SEM REATOR - FORNECIMENTO E INSTALAÇÃO. AF_02/2020</t>
  </si>
  <si>
    <t xml:space="preserve"> 9.1.4 </t>
  </si>
  <si>
    <t xml:space="preserve"> COMP-1301 </t>
  </si>
  <si>
    <t>PLACA DE SINALIZACAO DE SEGURANCA CONTRA INCENDIO, FOTOLUMINESCENTE, QUADRADA, *20 X 20* CM, EM PVC *2* MM ANTI-CHAMAS (SIMBOLOS, CORES E PICTOGRAMAS CONFORME NBR 13434)</t>
  </si>
  <si>
    <t xml:space="preserve"> 9.2 </t>
  </si>
  <si>
    <t>CENTRAL GLP</t>
  </si>
  <si>
    <t xml:space="preserve"> 9.2.1 </t>
  </si>
  <si>
    <t>REDE E TUBULAÇÃO</t>
  </si>
  <si>
    <t xml:space="preserve"> 9.2.1.1 </t>
  </si>
  <si>
    <t xml:space="preserve"> 92687 </t>
  </si>
  <si>
    <t>TUBO DE AÇO GALVANIZADO COM COSTURA, CLASSE MÉDIA, CONEXÃO ROSQUEADA, DN 15 (1/2"), INSTALADO EM RAMAIS E SUB-RAMAIS DE GÁS - FORNECIMENTO E INSTALAÇÃO. AF_10/2020</t>
  </si>
  <si>
    <t xml:space="preserve"> 9.2.1.2 </t>
  </si>
  <si>
    <t xml:space="preserve"> 92699 </t>
  </si>
  <si>
    <t>JOELHO 90 GRAUS, EM FERRO GALVANIZADO, CONEXÃO ROSQUEADA, DN 15 (1/2"), INSTALADO EM RAMAIS E SUB-RAMAIS DE GÁS - FORNECIMENTO E INSTALAÇÃO. AF_10/2020</t>
  </si>
  <si>
    <t xml:space="preserve"> 9.2.1.3 </t>
  </si>
  <si>
    <t xml:space="preserve"> 9.2.1.4 </t>
  </si>
  <si>
    <t xml:space="preserve"> 9.2.2 </t>
  </si>
  <si>
    <t>OBRA CIVIL</t>
  </si>
  <si>
    <t xml:space="preserve"> 9.2.2.1 </t>
  </si>
  <si>
    <t xml:space="preserve"> 9.2.2.2 </t>
  </si>
  <si>
    <t xml:space="preserve"> 9.2.2.3 </t>
  </si>
  <si>
    <t xml:space="preserve"> 9.2.2.4 </t>
  </si>
  <si>
    <t xml:space="preserve"> 9.2.2.5 </t>
  </si>
  <si>
    <t xml:space="preserve"> 9.2.2.6 </t>
  </si>
  <si>
    <t xml:space="preserve"> 91341 </t>
  </si>
  <si>
    <t>PORTA EM ALUMÍNIO DE ABRIR TIPO VENEZIANA COM GUARNIÇÃO, FIXAÇÃO COM PARAFUSOS - FORNECIMENTO E INSTALAÇÃO. AF_12/2019</t>
  </si>
  <si>
    <t xml:space="preserve"> 9.2.2.7 </t>
  </si>
  <si>
    <t xml:space="preserve"> 9.2.2.8 </t>
  </si>
  <si>
    <t xml:space="preserve"> COMP-1304 </t>
  </si>
  <si>
    <t>REGISTRO DE LATÃO 1/2" PARA INSTALAÇÃO DE GÁS GLP</t>
  </si>
  <si>
    <t xml:space="preserve"> 9.2.2.9 </t>
  </si>
  <si>
    <t xml:space="preserve"> 9.2.2.10 </t>
  </si>
  <si>
    <t xml:space="preserve"> 97735 </t>
  </si>
  <si>
    <t>PEÇA RETANGULAR PRÉ-MOLDADA, VOLUME DE CONCRETO DE 30 A 100 LITROS, TAXA DE AÇO APROXIMADA DE 30KG/M³. AF_01/2018</t>
  </si>
  <si>
    <t xml:space="preserve"> 9.2.2.11 </t>
  </si>
  <si>
    <t xml:space="preserve"> 74245/001 </t>
  </si>
  <si>
    <t>PINTURA ACRILICA EM PISO CIMENTADO DUAS DEMAOS</t>
  </si>
  <si>
    <t xml:space="preserve"> 9.2.2.12 </t>
  </si>
  <si>
    <t xml:space="preserve"> 97086 </t>
  </si>
  <si>
    <t>FABRICAÇÃO, MONTAGEM E DESMONTAGEM DE FORMA PARA RADIER, EM MADEIRA SERRADA, 4 UTILIZAÇÕES. AF_09/2017</t>
  </si>
  <si>
    <t xml:space="preserve"> 9.2.2.13 </t>
  </si>
  <si>
    <t xml:space="preserve"> 97094 </t>
  </si>
  <si>
    <t>CONCRETAGEM DE RADIER, PISO OU LAJE SOBRE SOLO, FCK 30 MPA, PARA ESPESSURA DE 10 CM - LANÇAMENTO, ADENSAMENTO E ACABAMENTO. AF_09/2017</t>
  </si>
  <si>
    <t xml:space="preserve"> 9.2.2.14 </t>
  </si>
  <si>
    <t xml:space="preserve"> COMP-1538 </t>
  </si>
  <si>
    <t>Copia da SBC (056715) - KIT CENTRAL DE GÁS GLP 2 P13 50cm + REGULADOR 7kg (INCLUSO MANGOTE PIG-TAIL 7/16 NS x 1/8" NPT 0,5m; REGISTRO DE GÁS MANOPLA METÁLICA MF 1/8" NPT; NIPLE BORBOLETA ROSCA GROSSA GLP 5/8 x 1/8; VÁLVULA DE RETENÇÃO DE GÁS EM LATÃO 7/16 NS x 1/2 NPT; MANÔMETRO DE GÁS 0/7kg 100 PSI 62mm, CAIXA EM AÇO CARBONO; BUCHA DE REDUÇÃO EM LATÃO 1/2 NPT[E] x 1/4 NPT[I]; TE 90º LATÃO ROSCÁVEL FÊMEA 1/2 NPT PARA REDE DE GÁS; REGULADOR DE GÁS 12 kg/h; NIPLE DUPLO PARA GÁS EM LATÃO ROSCA 1/2 NPT [E] MACHO)</t>
  </si>
  <si>
    <t>IMPERMEABILIZAÇÕES</t>
  </si>
  <si>
    <t xml:space="preserve"> 10.1 </t>
  </si>
  <si>
    <t xml:space="preserve"> 98557 </t>
  </si>
  <si>
    <t>IMPERMEABILIZAÇÃO DE SUPERFÍCIE COM EMULSÃO ASFÁLTICA, 2 DEMÃOS AF_06/2018</t>
  </si>
  <si>
    <t xml:space="preserve"> 10.2 </t>
  </si>
  <si>
    <t xml:space="preserve"> COMP-1399 </t>
  </si>
  <si>
    <t>Copia da SINAPI (98546) - IMPERMEABILIZAÇÃO DE SUPERFÍCIE COM MANTA ASFÁLTICA, UMA CAMADA, INCLUSIVE APLICAÇÃO DE PRIMER ASFÁLTICO, E=4MM. AF_06/2018</t>
  </si>
  <si>
    <t xml:space="preserve"> 10.3 </t>
  </si>
  <si>
    <t xml:space="preserve"> 98563 </t>
  </si>
  <si>
    <t>PROTEÇÃO MECÂNICA DE SUPERFÍCIE HORIZONTAL COM ARGAMASSA DE CIMENTO E AREIA, TRAÇO 1:3, E=2CM. AF_06/2018</t>
  </si>
  <si>
    <t xml:space="preserve"> 10.4 </t>
  </si>
  <si>
    <t>SERVIÇOS COMPLEMENTARES</t>
  </si>
  <si>
    <t xml:space="preserve"> 11.1 </t>
  </si>
  <si>
    <t xml:space="preserve"> COMP-1513 </t>
  </si>
  <si>
    <t>Copia de SINAPI 11/2018 (9537) - LIMPEZA FINAL DA OBRA</t>
  </si>
  <si>
    <t xml:space="preserve"> 11.2 </t>
  </si>
  <si>
    <t xml:space="preserve"> COMP-1282 </t>
  </si>
  <si>
    <t>ART DE OBRA OU SERVIÇO - VALOR CONTRATO ACIMA DE 15.000,00 - CREA DF</t>
  </si>
  <si>
    <t>SERVIÇOS AUXILIARES E ADMINISTRATIVOS</t>
  </si>
  <si>
    <t xml:space="preserve"> 12.1 </t>
  </si>
  <si>
    <t xml:space="preserve"> COMP-1278 </t>
  </si>
  <si>
    <t>DESPESAS ADMINISTRATIVAS</t>
  </si>
  <si>
    <t>EQUIPAMENTOS E ITENS DE MERO FORNECIMENTO (INCIDE BDI DIFERENCIADO)</t>
  </si>
  <si>
    <t xml:space="preserve"> 13.1 </t>
  </si>
  <si>
    <t>ARQUITETURA</t>
  </si>
  <si>
    <t xml:space="preserve"> 13.1.1 </t>
  </si>
  <si>
    <t xml:space="preserve"> COMP-1807 </t>
  </si>
  <si>
    <t>BRISE LINEAR, INSTALADO NA VERTICAL, 84MM DE LARGURA, FIXO, COM CANTOS ARREDONDADOS, ÂNGULO DE INCLINAÇÃO DE 45º, COMPOSTO POR PAINÉIS CLICADOS AO PORTA PAINEL. PAINÉIS FABRICADOS EM CHAPA DE ALUMÍNIO LIGA 3105 H26 / ALUZINC, PORTA PAINÉIS EM CHAPA DE ALUZINC, ESTRUTURA FABRICADA EM PERFIL DE AÇO GALVANIZADO, ACABAMENTO LISO - TODOS ACESSÓRIOS DE FIXAÇÃO, TRANSPORTE, MÃO DE OBRA PARA INSTALAÇÃO, ESTADIAS E ANDAIMES ESTÃO INCLUSOS</t>
  </si>
  <si>
    <t xml:space="preserve"> 13.2 </t>
  </si>
  <si>
    <t>CISTERNAS</t>
  </si>
  <si>
    <t xml:space="preserve"> 13.2.1 </t>
  </si>
  <si>
    <t xml:space="preserve"> COMP-1398 </t>
  </si>
  <si>
    <t>FORNECIMENTO E INSTALAÇÃO DE CISTERNA PLÁSTICO REFORÇADO COM FIBRA DE VIDRO (PRFV), CAPACIDADE 50.000 LITROS, TODAS AS CONEXÕES PARA LIGAMENTO INCLUSAS E FRETE INCLUSO</t>
  </si>
  <si>
    <t>Total sem BDI</t>
  </si>
  <si>
    <t>RACK E ACESSÓRIOS</t>
  </si>
  <si>
    <t xml:space="preserve"> COMP-1360 </t>
  </si>
  <si>
    <t>Copia da ORSE (8493) - FORNECIMENTO E INSTALAÇÃO DE RACK DE PISO 19" x 16u x 570mm (GABINETE), INCLUSIVE ACESSÓRIOS</t>
  </si>
  <si>
    <t xml:space="preserve"> COMP-1798 </t>
  </si>
  <si>
    <t>Copia da SIURB (100785) - BOTIJÃO DE GÁS DE 13KG COM CARGA</t>
  </si>
  <si>
    <t xml:space="preserve"> COMP-1280 </t>
  </si>
  <si>
    <t>Copia de ORSE Janeiro/2021 (10832) - AS BUILT DE TODOS OS PROJETOS</t>
  </si>
  <si>
    <t>CABEAMENTO E CFTV</t>
  </si>
  <si>
    <t xml:space="preserve"> COMP-1799 </t>
  </si>
  <si>
    <t>Copia da CPOS (66.20.225) - Switch Gigabit 24 portas com capacidade de 10/100/1000/Mbps</t>
  </si>
  <si>
    <t xml:space="preserve"> COMP-1800 </t>
  </si>
  <si>
    <t>Copia da ORSE (7867) - Switch 24 portas 10/100 Mbps - fornecimento</t>
  </si>
  <si>
    <t xml:space="preserve"> COMP-1801 </t>
  </si>
  <si>
    <t>Copia da SBC (068399) - CAMERA BULLET INFRAVERMELHO MULTI HD 4 EM 1 VHD 11</t>
  </si>
  <si>
    <t xml:space="preserve"> 4.4 </t>
  </si>
  <si>
    <t xml:space="preserve"> COMP-1802 </t>
  </si>
  <si>
    <t>Copia da SBC (068414) - NVR 16 CANAIS FULL HD 1080P 2MP</t>
  </si>
  <si>
    <t xml:space="preserve"> 4.5 </t>
  </si>
  <si>
    <t xml:space="preserve"> COMP-1536 </t>
  </si>
  <si>
    <t>FORNECIMENTO DE COMPUTADOR DESKTOP COMPLETO COM MONITOR 19,5" HDMI, WI-FI, INTEL CORE i5, 8GB MEMÓRIA RAM, HD 1 TB, 6 CONEXÓES USB, DUPLA SAÍDA DE VÍDEO (HDMI FULL HD E VGA), COM TECLADO E MOUSE ÓPTICO, GARANTIA 12 MESES</t>
  </si>
  <si>
    <t xml:space="preserve"> 4.6 </t>
  </si>
  <si>
    <t xml:space="preserve"> COMP-1537 </t>
  </si>
  <si>
    <t>FORNECIMENTO DE HD SATA 8GB</t>
  </si>
  <si>
    <t xml:space="preserve">UN </t>
  </si>
  <si>
    <t xml:space="preserve"> 4.7 </t>
  </si>
  <si>
    <t xml:space="preserve"> COMP-1539 </t>
  </si>
  <si>
    <t>Copia da CPOS (69.05.170) - NOBREAK TRIFÁSICO, ONLINE, DUPLA CONVERSÃO, E/S 230V, 8 kVA, MODELO SURT8000XLI Nobreak APC 8KVA Smart-UPS RT OU EQUIVALENTE TÉCNICO - FORNECIMENTO E INSTALAÇÃO</t>
  </si>
  <si>
    <t xml:space="preserve"> COMP-1497 </t>
  </si>
  <si>
    <t>Copia da SBC (068171) - SONOFLETOR ACUSICO TIPO ARANDELA, 6", 25 W - FORNECIMENTO E INSTALAÇÃO</t>
  </si>
  <si>
    <t xml:space="preserve"> COMP-1498 </t>
  </si>
  <si>
    <t>Copia da SBC (068171) - TRAFO DE LINHA 70V 25W- T25 - FORNECIMENTO E INSTALAÇÃO</t>
  </si>
  <si>
    <t xml:space="preserve"> COMP-1499 </t>
  </si>
  <si>
    <t>Copia da SBC (068171) - SONOFLETOR DE SOBREPOR TIPO CAIXA DE SOM 50W - 02 UNIDADES (PAR) - FORNECIMENTO E INSTALAÇÃO</t>
  </si>
  <si>
    <t xml:space="preserve"> COMP-1500 </t>
  </si>
  <si>
    <t>Copia da SBC (068171) - TRAFO DE LINHA 70V 50W- T50 - FORNECIMENTO E INSTALAÇÃO</t>
  </si>
  <si>
    <t xml:space="preserve"> COMP-1501 </t>
  </si>
  <si>
    <t>Copia da SBC (068171) - TRAFO TRONCO 600W 210V - FORNECIMENTO E INSTALAÇÃO</t>
  </si>
  <si>
    <t xml:space="preserve"> COMP-1503 </t>
  </si>
  <si>
    <t>Copia da SBC (068310) - Amplificador Potência RMS: 600W - 2 x 300W (16 Ohms OU 70v), Entrada: 2 canais independentes, permite alternar o áudio de cada canal através de chave seletora MIC, stereo ( R Ou L) aux 2, aux 1 /usb, Canal 1: APP, BT, USB, SD Card e FM, Auxiliar – iPhone, iPod, CD, DVD e TV. Estéreo input l/2 entrada para microfone (P10 e XLR) com gongo e volume inteligente ( com opção habilitado/ desabilitado), Canal 2: Microfone (com função volume inteligente e gongo), Saída: Line Out 1 e Line Out 2, Equalizador: 2 vias (graves e agudos), Alimentação: BIVOLT Automático (com fonte chaveada 90-240V) - Frahm GR 5000 APP OU EQUIVALENTE</t>
  </si>
  <si>
    <t xml:space="preserve"> COMP-1504 </t>
  </si>
  <si>
    <t>Copia da SBC (068310) - AMPLIFICADOR DE POTÊNCIA BIVOLT, 600 W RMS (x2) + 300 W RMS, Canal Entrada P10 Input 1 e Input 2, Canal Saída Line Out 1 E Line Out 2, Classe do Amplificador	D, Equalizador Grave e Agudo (2 Vias) - Frahm GR 5000 LA OU EQUIVALENTE  - FORNECIMENTO E INSTALAÇÃO</t>
  </si>
  <si>
    <t xml:space="preserve"> COMP-1507 </t>
  </si>
  <si>
    <t>Copia da SBC (068091) - MICROFONE DE BANCADA, IMPEDÂNCIA DE SAÍDA 2.000 OHMS, RESPOSTA DE FREQUÊNCIA 40 Hz A 16 kHz, SENSIBILIDADE DE -42dB, ±2dB, DISTÂNCIA RECEPTORA SONORA 20 A 80 cm, HASTE FLEXÍVEL (40 cm), BOTÃO MUTE, CONECTOR P10 MONO, CABO DE 8m - YOGA HT 82 OU SIMILAR - FORNECIMENTO E INSTALAÇÃO</t>
  </si>
  <si>
    <t>AR-CONDICIONADO</t>
  </si>
  <si>
    <t xml:space="preserve"> COMP-1371 </t>
  </si>
  <si>
    <t>Copia da SBC (070355) - FORNECIMENTO E INSTALAÇÃO DE AR-CONDICIONADO SPLIT HI-WALL INVERTER, SELO PROCEL A, CAPACIDADE 9000 BTU/H</t>
  </si>
  <si>
    <t xml:space="preserve"> COMP-1372 </t>
  </si>
  <si>
    <t>Copia da SBC (070444) -  FORNECIMENTO E INSTALAÇÃO DE AR-CONDICIONADO SPLIT HI-WALL INVERTER, SELO PROCEL A, CAPACIDADE 12000 BTU/HR</t>
  </si>
  <si>
    <t xml:space="preserve"> COMP-1373 </t>
  </si>
  <si>
    <t>Copia - Copia da SBC (070444) -  FORNECIMENTO E INSTALAÇÃO DE AR-CONDICIONADO SPLIT HI-WALL INVERTER, SELO PROCEL A, CAPACIDADE 30000 BTU/HR</t>
  </si>
  <si>
    <t>Total com BDI</t>
  </si>
  <si>
    <t>BANCO:</t>
  </si>
  <si>
    <t>BDI OBRA:</t>
  </si>
  <si>
    <t>BDI EQUIPAMENTOS:</t>
  </si>
  <si>
    <t>PROPOSTA DE PREÇO</t>
  </si>
  <si>
    <r>
      <t xml:space="preserve">Total </t>
    </r>
    <r>
      <rPr>
        <b/>
        <sz val="10"/>
        <color rgb="FF000000"/>
        <rFont val="Arial"/>
        <family val="2"/>
      </rPr>
      <t>Convênio</t>
    </r>
    <r>
      <rPr>
        <sz val="10"/>
        <color rgb="FF000000"/>
        <rFont val="Arial"/>
        <family val="2"/>
      </rPr>
      <t xml:space="preserve"> com BDI - I:</t>
    </r>
  </si>
  <si>
    <r>
      <t xml:space="preserve">Total </t>
    </r>
    <r>
      <rPr>
        <b/>
        <sz val="10"/>
        <color rgb="FF000000"/>
        <rFont val="Arial"/>
        <family val="2"/>
      </rPr>
      <t>CBMDF</t>
    </r>
    <r>
      <rPr>
        <sz val="10"/>
        <color rgb="FF000000"/>
        <rFont val="Arial"/>
        <family val="2"/>
      </rPr>
      <t xml:space="preserve"> com BDI - II:</t>
    </r>
  </si>
  <si>
    <r>
      <t xml:space="preserve">Total </t>
    </r>
    <r>
      <rPr>
        <b/>
        <sz val="10"/>
        <color rgb="FF000000"/>
        <rFont val="Arial"/>
        <family val="2"/>
      </rPr>
      <t>Geral</t>
    </r>
    <r>
      <rPr>
        <sz val="10"/>
        <color rgb="FF000000"/>
        <rFont val="Arial"/>
        <family val="2"/>
      </rPr>
      <t xml:space="preserve"> - I + II:</t>
    </r>
  </si>
  <si>
    <t>RESUMO ORÇAMENTO</t>
  </si>
  <si>
    <t>CÓDIGO</t>
  </si>
  <si>
    <t>PREÇO  (CUSTO + BDI)</t>
  </si>
  <si>
    <t>TOTAL GERAL (I + II)</t>
  </si>
  <si>
    <t>TOTAL CONVÊNIO - I</t>
  </si>
  <si>
    <t>TOTAL CBMDF - II</t>
  </si>
  <si>
    <t>DECLARAÇÃO ENCARGOS SOCIAIS</t>
  </si>
  <si>
    <t>DISTRITO FEDERAL</t>
  </si>
  <si>
    <t>VIGÊNCIA:</t>
  </si>
  <si>
    <t>ENCARGOS SOCIAIS SOBRE A MÃO DE OBRA</t>
  </si>
  <si>
    <t>DESCRIÇÃO</t>
  </si>
  <si>
    <t>HORISTA %</t>
  </si>
  <si>
    <t>MENSALISTA %</t>
  </si>
  <si>
    <t>GRUPO A</t>
  </si>
  <si>
    <t>A1</t>
  </si>
  <si>
    <t>INSS</t>
  </si>
  <si>
    <t>A2</t>
  </si>
  <si>
    <t>SESI</t>
  </si>
  <si>
    <t>A3</t>
  </si>
  <si>
    <t>SENAI</t>
  </si>
  <si>
    <t>A4</t>
  </si>
  <si>
    <t>INCRA</t>
  </si>
  <si>
    <t>A5</t>
  </si>
  <si>
    <t>SEBRAE</t>
  </si>
  <si>
    <t>A6</t>
  </si>
  <si>
    <t>SALÁRIO EDUCAÇÃO</t>
  </si>
  <si>
    <t>A7</t>
  </si>
  <si>
    <t>SEGURO CONTRA ACIDENTES DE TRABALHO</t>
  </si>
  <si>
    <t>A8</t>
  </si>
  <si>
    <t>FGTS</t>
  </si>
  <si>
    <t>A9</t>
  </si>
  <si>
    <t>SECONCI</t>
  </si>
  <si>
    <t>A</t>
  </si>
  <si>
    <t>TOTAL</t>
  </si>
  <si>
    <t>GRUPO B</t>
  </si>
  <si>
    <t>B1</t>
  </si>
  <si>
    <t>REPOUSO SEMANAL REMUNERADO</t>
  </si>
  <si>
    <t>B2</t>
  </si>
  <si>
    <t>FERIADOS</t>
  </si>
  <si>
    <t>B3</t>
  </si>
  <si>
    <t>AUXÍLIO ENFERMIDADE</t>
  </si>
  <si>
    <t>B4</t>
  </si>
  <si>
    <t>13º SALÁRIO</t>
  </si>
  <si>
    <t>B5</t>
  </si>
  <si>
    <t>LICENÇA PATERNIDADE</t>
  </si>
  <si>
    <t>B6</t>
  </si>
  <si>
    <t>FALTAS JUSTIFICADAS</t>
  </si>
  <si>
    <t>B7</t>
  </si>
  <si>
    <t>DIAS DE CHUVA</t>
  </si>
  <si>
    <t>B8</t>
  </si>
  <si>
    <t>AUXÍLIO ACIDENTE DE TRABALHO</t>
  </si>
  <si>
    <t>B9</t>
  </si>
  <si>
    <t>FÉRIAS GOZADAS</t>
  </si>
  <si>
    <t>B10</t>
  </si>
  <si>
    <t>SALÁRIO MATERNIDADE</t>
  </si>
  <si>
    <t>B</t>
  </si>
  <si>
    <t>GRUPO C</t>
  </si>
  <si>
    <t>C1</t>
  </si>
  <si>
    <t>AVISO PRÉVIO INDENIZADO</t>
  </si>
  <si>
    <t>C2</t>
  </si>
  <si>
    <t>AVISO PRÉVIO TRABALHADO</t>
  </si>
  <si>
    <t>C3</t>
  </si>
  <si>
    <t>FÉRIAS INDENIZADAS</t>
  </si>
  <si>
    <t>C4</t>
  </si>
  <si>
    <t>DEPÓSITO RESCISÃO SEM JUSTA CAUSA</t>
  </si>
  <si>
    <t>C5</t>
  </si>
  <si>
    <t>INDENIZAÇÃO ADICIONAL</t>
  </si>
  <si>
    <t>C</t>
  </si>
  <si>
    <t>GRUPO D</t>
  </si>
  <si>
    <t>REINCIDÊNCIA DE GRUPO A SOBRE GRUPO B</t>
  </si>
  <si>
    <t>REINCIDÊNCIA DE GRUPO A SOBRE AVISO PRÉVIO TRABALHADO E REINCIDÊNCIA DO FGTS SOBRE AVISO PRÉVIO INDENIZADO</t>
  </si>
  <si>
    <t>D</t>
  </si>
  <si>
    <t>TOTAL GERAL (A + B +C +D)</t>
  </si>
  <si>
    <t>EMPRESA:</t>
  </si>
  <si>
    <t>REF. SINAPI 06/2023 - NÃO DESONERADO</t>
  </si>
  <si>
    <t>REFERÊNCIA ORÇAMENTO:</t>
  </si>
  <si>
    <t>SINAPI-DF 06/2023 - NÃO DESONERADO</t>
  </si>
  <si>
    <t xml:space="preserve">EMPRESA: </t>
  </si>
  <si>
    <t xml:space="preserve">DESCRIÇÃO </t>
  </si>
  <si>
    <t>UNIDADE</t>
  </si>
  <si>
    <t>COEFICIENTE</t>
  </si>
  <si>
    <t>CUSTO UNITÁRIO</t>
  </si>
  <si>
    <t>PARCIAL</t>
  </si>
  <si>
    <t>ALMOXARIFE COM ENCARGOS COMPLEMENTARES</t>
  </si>
  <si>
    <t>MÊS</t>
  </si>
  <si>
    <t>MESTRE DE OBRAS COM ENCARGOS COMPLEMENTARES</t>
  </si>
  <si>
    <t xml:space="preserve">TOTAL COM BDI </t>
  </si>
  <si>
    <t>OBJETO:  Contratação de empresa de especializada para construção do 42º GBM/CBMDF.</t>
  </si>
  <si>
    <t xml:space="preserve"> ENGENHEIRO CIVIL DE OBRA JUNIOR COM ENCARGOS
COMPLEMENTARES</t>
  </si>
  <si>
    <t>COMP-1808</t>
  </si>
  <si>
    <t>VIGIA NOTURNO MENSALISTA COM ENCARGOS COMPLEMENTARES
(CONVERSÃO DE HORISTA PARA MENSALISTA SEGUNDO METODOLOGIA
SINAPI - NÃO DESONERADO)</t>
  </si>
  <si>
    <t>H</t>
  </si>
  <si>
    <t>_________________________________________________</t>
  </si>
  <si>
    <t>___________________________________________________</t>
  </si>
  <si>
    <t>DETALHAMENTO DAS DESPESAS ADMINISTRATIVAS</t>
  </si>
  <si>
    <t xml:space="preserve"> COFINS - Contribuição para o Financiamento da Seguridade Social ¹</t>
  </si>
  <si>
    <t>09</t>
  </si>
  <si>
    <t>Valor Unit sem BDI</t>
  </si>
  <si>
    <t>CBC - Construtora Brasil Central Ltda.</t>
  </si>
  <si>
    <t xml:space="preserve"> </t>
  </si>
  <si>
    <t>04.496.605/0001-76</t>
  </si>
  <si>
    <t>7 de maio de 2024</t>
  </si>
  <si>
    <t>0.496.605/0001-76</t>
  </si>
  <si>
    <t>Cristóvão de Oliveira Severino</t>
  </si>
  <si>
    <t>Engenheiro Cilvil - CREA 16.327/D-MG</t>
  </si>
  <si>
    <t>CBC - Construtora Brasil Central Ltda</t>
  </si>
  <si>
    <t>EMPRESA LICITANTE: CBC - Construtora Brasil Central toda.</t>
  </si>
  <si>
    <t>CNPJ:  04.496.605/0001-76</t>
  </si>
  <si>
    <t>DATA: 07/05/2024</t>
  </si>
  <si>
    <t>CBC - Cosntrutora Brasil Central Ltda</t>
  </si>
  <si>
    <t>CBC - Constutora Brasil Central Ltda</t>
  </si>
  <si>
    <t>ENDEREÇO:  ADE Cnjunto 17 lote 01 loja 2</t>
  </si>
  <si>
    <t>CNPJ:04.496.605/0001-76</t>
  </si>
  <si>
    <t>CRONOGRAMA FISICO FINANCEIRO</t>
  </si>
  <si>
    <t>DISCRIMINAÇÃO DOS SERVIÇOS</t>
  </si>
  <si>
    <t>TOTAL (R$)</t>
  </si>
  <si>
    <t>MESES</t>
  </si>
  <si>
    <t>TOTAL DO ITEM</t>
  </si>
  <si>
    <t xml:space="preserve">TOTAIS GERAIS COM BDI </t>
  </si>
  <si>
    <t xml:space="preserve">TOTAIS GERAIS ACUMULADO </t>
  </si>
  <si>
    <t>LEIS SOCIAIS HORISTAS: 110,69%</t>
  </si>
  <si>
    <t>LEIS SOCIAIS MENSALISTAS: 70,40%</t>
  </si>
  <si>
    <t>LOCAL: Sol Nascente - DF</t>
  </si>
  <si>
    <t>DENAGEM</t>
  </si>
  <si>
    <t>FUNDAÇÃO E ESTRUTURA</t>
  </si>
  <si>
    <t>ARQUITETURA E ELEMENTOS DE  URBANISMO</t>
  </si>
  <si>
    <t>INSTALAÇÕES MECÃNICAS E UTILIDADES</t>
  </si>
  <si>
    <t>INSTALAÇOES HIDRAULICAS, SANITARIAS E CENTRAL GLP</t>
  </si>
  <si>
    <t>INSTRALAÇÕES DE COMBATE A INCENDIO E CENTRAL GLP</t>
  </si>
  <si>
    <t>INSTALAÇÕS ELÉTRICAS E ELETRÔNICAS</t>
  </si>
  <si>
    <t>SERVIÇSO AUXILIARES E ADMINISTRATIVOS</t>
  </si>
  <si>
    <t>EQUIPAMENTOS E ITENS DE MERO FORNECIMENTO</t>
  </si>
  <si>
    <t>TABELA DE REFERÊNCIA:. SINAPI - JUNHO DE 2023 SEM DESONERAÇÃO</t>
  </si>
  <si>
    <t>CBC- CONSTRUTORA BRASIL CENTRAL LTDA</t>
  </si>
  <si>
    <t>Brasília-DF, 07 de MAIO de 2024.</t>
  </si>
  <si>
    <t>Engnheiro Civil Crea 16.327/D-MG</t>
  </si>
  <si>
    <t>EQUIPAMENTOS</t>
  </si>
  <si>
    <t>OBRA: 42º Grupamento de Bombeiro Militar</t>
  </si>
  <si>
    <t>Engenheiro Civil - CREA 16.327/D-MG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</si>
</sst>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R$&quot;\ * #,##0.00_-;\-&quot;R$&quot;\ * #,##0.00_-;_-&quot;R$&quot;\ * &quot;-&quot;??_-;_-@_-"/>
    <numFmt numFmtId="43" formatCode="_-* #,##0.00_-;\-* #,##0.00_-;_-* &quot;-&quot;??_-;_-@_-"/>
    <numFmt numFmtId="164" formatCode="[$R$-416]\ #,##0.00;[Red]\-[$R$-416]\ #,##0.00"/>
    <numFmt numFmtId="165" formatCode="* #,##0.00\ ;* \(#,##0.00\);* \-#\ ;@\ "/>
    <numFmt numFmtId="166" formatCode="&quot; R$ &quot;* #,##0.00\ ;&quot;-R$ &quot;* #,##0.00\ ;&quot; R$ &quot;* \-#\ ;@\ "/>
    <numFmt numFmtId="167" formatCode="&quot;R$&quot;\ #,##0.00"/>
    <numFmt numFmtId="168" formatCode="_(* #,##0.00_);_(* \(#,##0.00\);_(* &quot;-&quot;??_);_(@_)"/>
  </numFmts>
  <fonts count="40" x14ac:knownFonts="1">
    <font>
      <sz val="11"/>
      <color theme="1"/>
      <name val="Calibri"/>
      <family val="2"/>
      <scheme val="minor"/>
    </font>
    <font>
      <sz val="11"/>
      <color theme="1"/>
      <name val="Calibri"/>
      <family val="2"/>
      <scheme val="minor"/>
    </font>
    <font>
      <i/>
      <sz val="11"/>
      <color rgb="FF7F7F7F"/>
      <name val="Calibri"/>
      <family val="2"/>
      <scheme val="minor"/>
    </font>
    <font>
      <b/>
      <sz val="12"/>
      <color rgb="FF000000"/>
      <name val="Calibri"/>
      <family val="2"/>
      <scheme val="minor"/>
    </font>
    <font>
      <sz val="11"/>
      <color rgb="FF000000"/>
      <name val="Calibri"/>
      <family val="2"/>
      <scheme val="minor"/>
    </font>
    <font>
      <b/>
      <sz val="11"/>
      <color rgb="FF000000"/>
      <name val="Calibri"/>
      <family val="2"/>
      <scheme val="minor"/>
    </font>
    <font>
      <b/>
      <sz val="12"/>
      <name val="Calibri"/>
      <family val="2"/>
      <scheme val="minor"/>
    </font>
    <font>
      <b/>
      <sz val="10"/>
      <name val="Calibri"/>
      <family val="2"/>
      <scheme val="minor"/>
    </font>
    <font>
      <sz val="10"/>
      <name val="Calibri"/>
      <family val="2"/>
      <scheme val="minor"/>
    </font>
    <font>
      <sz val="12"/>
      <name val="Calibri"/>
      <family val="2"/>
      <scheme val="minor"/>
    </font>
    <font>
      <b/>
      <sz val="11"/>
      <name val="Arial"/>
      <family val="1"/>
    </font>
    <font>
      <b/>
      <sz val="10"/>
      <name val="Arial"/>
      <family val="1"/>
    </font>
    <font>
      <b/>
      <sz val="10"/>
      <color rgb="FF000000"/>
      <name val="Arial"/>
      <family val="1"/>
    </font>
    <font>
      <sz val="10"/>
      <color rgb="FF000000"/>
      <name val="Arial"/>
      <family val="1"/>
    </font>
    <font>
      <sz val="10"/>
      <name val="Arial"/>
      <family val="1"/>
    </font>
    <font>
      <sz val="11"/>
      <name val="Arial"/>
      <family val="1"/>
    </font>
    <font>
      <sz val="11"/>
      <color theme="1"/>
      <name val="Arial"/>
      <family val="2"/>
    </font>
    <font>
      <b/>
      <sz val="10"/>
      <color theme="1"/>
      <name val="Arial"/>
      <family val="2"/>
    </font>
    <font>
      <b/>
      <sz val="10"/>
      <name val="Arial"/>
      <family val="2"/>
    </font>
    <font>
      <sz val="10"/>
      <color theme="1"/>
      <name val="Arial"/>
      <family val="2"/>
    </font>
    <font>
      <b/>
      <sz val="10"/>
      <color rgb="FF000000"/>
      <name val="Arial"/>
      <family val="2"/>
    </font>
    <font>
      <b/>
      <sz val="10"/>
      <color rgb="FF333333"/>
      <name val="Arial"/>
      <family val="2"/>
    </font>
    <font>
      <sz val="10"/>
      <color rgb="FF000000"/>
      <name val="Arial"/>
      <family val="2"/>
    </font>
    <font>
      <sz val="11"/>
      <color rgb="FF000000"/>
      <name val="Arial"/>
      <family val="2"/>
    </font>
    <font>
      <b/>
      <sz val="11"/>
      <name val="Arial"/>
      <family val="2"/>
    </font>
    <font>
      <b/>
      <sz val="11"/>
      <color rgb="FF000000"/>
      <name val="Arial"/>
      <family val="2"/>
    </font>
    <font>
      <b/>
      <sz val="11"/>
      <color theme="1"/>
      <name val="Calibri"/>
      <family val="2"/>
      <scheme val="minor"/>
    </font>
    <font>
      <b/>
      <sz val="11"/>
      <color theme="1"/>
      <name val="Arial"/>
      <family val="2"/>
    </font>
    <font>
      <b/>
      <sz val="14"/>
      <name val="Arial"/>
      <family val="1"/>
    </font>
    <font>
      <sz val="14"/>
      <color theme="1"/>
      <name val="Calibri"/>
      <family val="2"/>
      <scheme val="minor"/>
    </font>
    <font>
      <sz val="10"/>
      <color theme="1"/>
      <name val="Calibri"/>
      <family val="2"/>
      <scheme val="minor"/>
    </font>
    <font>
      <sz val="11"/>
      <color rgb="FF000000"/>
      <name val="Calibri"/>
      <family val="2"/>
    </font>
    <font>
      <b/>
      <sz val="10"/>
      <color theme="0"/>
      <name val="Calibri"/>
      <family val="2"/>
      <scheme val="minor"/>
    </font>
    <font>
      <b/>
      <sz val="14"/>
      <color theme="0"/>
      <name val="Calibri"/>
      <family val="2"/>
      <scheme val="minor"/>
    </font>
    <font>
      <b/>
      <sz val="10"/>
      <color rgb="FF000000"/>
      <name val="Calibri"/>
      <family val="2"/>
      <scheme val="minor"/>
    </font>
    <font>
      <sz val="10"/>
      <color rgb="FFFF0000"/>
      <name val="Calibri"/>
      <family val="2"/>
      <scheme val="minor"/>
    </font>
    <font>
      <sz val="10"/>
      <name val="Arial"/>
      <family val="2"/>
    </font>
    <font>
      <sz val="7.5"/>
      <color theme="1"/>
      <name val="Arial"/>
      <family val="2"/>
    </font>
    <font>
      <sz val="7"/>
      <color theme="1"/>
      <name val="Times New Roman"/>
      <family val="1"/>
    </font>
    <font>
      <b/>
      <sz val="10"/>
      <color theme="1"/>
      <name val="Calibri"/>
      <family val="2"/>
      <scheme val="minor"/>
    </font>
  </fonts>
  <fills count="17">
    <fill>
      <patternFill patternType="none"/>
    </fill>
    <fill>
      <patternFill patternType="gray125"/>
    </fill>
    <fill>
      <patternFill patternType="solid">
        <fgColor rgb="FFFFFF00"/>
        <bgColor indexed="64"/>
      </patternFill>
    </fill>
    <fill>
      <patternFill patternType="solid">
        <fgColor rgb="FFFFFFFF"/>
      </patternFill>
    </fill>
    <fill>
      <patternFill patternType="solid">
        <fgColor rgb="FFD8ECF6"/>
      </patternFill>
    </fill>
    <fill>
      <patternFill patternType="solid">
        <fgColor rgb="FFDFF0D8"/>
      </patternFill>
    </fill>
    <fill>
      <patternFill patternType="solid">
        <fgColor rgb="FFD9D9D9"/>
        <bgColor rgb="FFC0C0C0"/>
      </patternFill>
    </fill>
    <fill>
      <patternFill patternType="solid">
        <fgColor theme="0" tint="-0.14999847407452621"/>
        <bgColor indexed="64"/>
      </patternFill>
    </fill>
    <fill>
      <patternFill patternType="solid">
        <fgColor theme="0"/>
        <bgColor indexed="64"/>
      </patternFill>
    </fill>
    <fill>
      <patternFill patternType="solid">
        <fgColor theme="0"/>
        <bgColor rgb="FFF2F2F2"/>
      </patternFill>
    </fill>
    <fill>
      <patternFill patternType="solid">
        <fgColor theme="4" tint="0.79998168889431442"/>
        <bgColor indexed="64"/>
      </patternFill>
    </fill>
    <fill>
      <patternFill patternType="solid">
        <fgColor theme="4" tint="0.59999389629810485"/>
        <bgColor indexed="64"/>
      </patternFill>
    </fill>
    <fill>
      <patternFill patternType="solid">
        <fgColor theme="8" tint="-0.499984740745262"/>
        <bgColor indexed="64"/>
      </patternFill>
    </fill>
    <fill>
      <patternFill patternType="solid">
        <fgColor rgb="FFDFEFD8"/>
        <bgColor indexed="64"/>
      </patternFill>
    </fill>
    <fill>
      <patternFill patternType="solid">
        <fgColor rgb="FFD8EBF6"/>
        <bgColor indexed="64"/>
      </patternFill>
    </fill>
    <fill>
      <patternFill patternType="solid">
        <fgColor theme="9" tint="0.79998168889431442"/>
        <bgColor indexed="64"/>
      </patternFill>
    </fill>
    <fill>
      <patternFill patternType="solid">
        <fgColor theme="2" tint="-9.9978637043366805E-2"/>
        <bgColor indexed="64"/>
      </patternFill>
    </fill>
  </fills>
  <borders count="30">
    <border>
      <left/>
      <right/>
      <top/>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top/>
      <bottom/>
      <diagonal/>
    </border>
    <border>
      <left style="hair">
        <color auto="1"/>
      </left>
      <right style="medium">
        <color auto="1"/>
      </right>
      <top/>
      <bottom/>
      <diagonal/>
    </border>
    <border>
      <left/>
      <right style="medium">
        <color auto="1"/>
      </right>
      <top/>
      <bottom/>
      <diagonal/>
    </border>
    <border>
      <left style="medium">
        <color auto="1"/>
      </left>
      <right style="medium">
        <color auto="1"/>
      </right>
      <top/>
      <bottom style="medium">
        <color auto="1"/>
      </bottom>
      <diagonal/>
    </border>
    <border>
      <left style="thin">
        <color rgb="FFCCCCCC"/>
      </left>
      <right style="thin">
        <color rgb="FFCCCCCC"/>
      </right>
      <top style="thin">
        <color rgb="FFCCCCCC"/>
      </top>
      <bottom style="thin">
        <color rgb="FFCCCCCC"/>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C00000"/>
      </left>
      <right style="thin">
        <color rgb="FFC00000"/>
      </right>
      <top style="thin">
        <color rgb="FFC00000"/>
      </top>
      <bottom style="thin">
        <color rgb="FFC00000"/>
      </bottom>
      <diagonal/>
    </border>
    <border>
      <left style="thin">
        <color rgb="FFFFFFFF"/>
      </left>
      <right style="thin">
        <color rgb="FFFFFFFF"/>
      </right>
      <top/>
      <bottom style="thin">
        <color rgb="FFFFFFFF"/>
      </bottom>
      <diagonal/>
    </border>
    <border>
      <left style="thin">
        <color rgb="FFC00000"/>
      </left>
      <right/>
      <top/>
      <bottom style="thin">
        <color rgb="FFC00000"/>
      </bottom>
      <diagonal/>
    </border>
    <border>
      <left/>
      <right/>
      <top/>
      <bottom style="thin">
        <color rgb="FFC00000"/>
      </bottom>
      <diagonal/>
    </border>
    <border>
      <left style="thin">
        <color rgb="FFC00000"/>
      </left>
      <right style="thin">
        <color rgb="FFC00000"/>
      </right>
      <top style="thin">
        <color rgb="FFC00000"/>
      </top>
      <bottom/>
      <diagonal/>
    </border>
    <border>
      <left style="thin">
        <color rgb="FFC00000"/>
      </left>
      <right/>
      <top style="thin">
        <color rgb="FFC00000"/>
      </top>
      <bottom style="thin">
        <color rgb="FFC00000"/>
      </bottom>
      <diagonal/>
    </border>
    <border>
      <left/>
      <right/>
      <top style="thin">
        <color rgb="FFC00000"/>
      </top>
      <bottom style="thin">
        <color rgb="FFC00000"/>
      </bottom>
      <diagonal/>
    </border>
    <border>
      <left style="thin">
        <color rgb="FFC00000"/>
      </left>
      <right style="thin">
        <color rgb="FFC00000"/>
      </right>
      <top/>
      <bottom style="thin">
        <color rgb="FFC00000"/>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medium">
        <color rgb="FFCCCCCC"/>
      </left>
      <right style="medium">
        <color rgb="FFCCCCCC"/>
      </right>
      <top style="medium">
        <color rgb="FFCCCCCC"/>
      </top>
      <bottom style="medium">
        <color rgb="FFCCCCCC"/>
      </bottom>
      <diagonal/>
    </border>
    <border>
      <left style="medium">
        <color rgb="FFCCCCCC"/>
      </left>
      <right style="medium">
        <color rgb="FFCCCCCC"/>
      </right>
      <top/>
      <bottom style="medium">
        <color rgb="FFCCCCCC"/>
      </bottom>
      <diagonal/>
    </border>
    <border>
      <left style="thin">
        <color indexed="64"/>
      </left>
      <right style="thin">
        <color auto="1"/>
      </right>
      <top style="thin">
        <color rgb="FFC00000"/>
      </top>
      <bottom/>
      <diagonal/>
    </border>
    <border>
      <left style="thin">
        <color auto="1"/>
      </left>
      <right style="thin">
        <color auto="1"/>
      </right>
      <top/>
      <bottom style="double">
        <color indexed="64"/>
      </bottom>
      <diagonal/>
    </border>
    <border>
      <left style="thin">
        <color rgb="FFCCCCCC"/>
      </left>
      <right style="thin">
        <color rgb="FFCCCCCC"/>
      </right>
      <top style="thin">
        <color rgb="FFCCCCCC"/>
      </top>
      <bottom style="thin">
        <color indexed="64"/>
      </bottom>
      <diagonal/>
    </border>
  </borders>
  <cellStyleXfs count="10">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2" fillId="0" borderId="0" applyNumberFormat="0" applyFill="0" applyBorder="0" applyAlignment="0" applyProtection="0"/>
    <xf numFmtId="0" fontId="15" fillId="0" borderId="0"/>
    <xf numFmtId="0" fontId="31" fillId="0" borderId="0"/>
    <xf numFmtId="0" fontId="1" fillId="0" borderId="0"/>
    <xf numFmtId="9" fontId="1" fillId="0" borderId="0" applyFont="0" applyFill="0" applyBorder="0" applyAlignment="0" applyProtection="0"/>
    <xf numFmtId="168" fontId="36" fillId="0" borderId="0" applyNumberFormat="0" applyFill="0" applyBorder="0" applyAlignment="0" applyProtection="0"/>
  </cellStyleXfs>
  <cellXfs count="271">
    <xf numFmtId="0" fontId="0" fillId="0" borderId="0" xfId="0"/>
    <xf numFmtId="0" fontId="4" fillId="0" borderId="0" xfId="0" applyFont="1" applyAlignment="1">
      <alignment horizontal="left" vertical="center"/>
    </xf>
    <xf numFmtId="49" fontId="7" fillId="0" borderId="3" xfId="0" applyNumberFormat="1" applyFont="1" applyBorder="1" applyAlignment="1">
      <alignment horizontal="center" vertical="center"/>
    </xf>
    <xf numFmtId="10" fontId="7" fillId="0" borderId="0" xfId="4" applyNumberFormat="1" applyFont="1" applyBorder="1" applyAlignment="1" applyProtection="1">
      <alignment horizontal="center" vertical="center"/>
    </xf>
    <xf numFmtId="10" fontId="7" fillId="0" borderId="5" xfId="4" applyNumberFormat="1" applyFont="1" applyBorder="1" applyAlignment="1" applyProtection="1">
      <alignment horizontal="center" vertical="center" wrapText="1"/>
    </xf>
    <xf numFmtId="49" fontId="7" fillId="0" borderId="3" xfId="0" applyNumberFormat="1" applyFont="1" applyBorder="1" applyAlignment="1">
      <alignment horizontal="center"/>
    </xf>
    <xf numFmtId="165" fontId="7" fillId="0" borderId="0" xfId="0" applyNumberFormat="1" applyFont="1" applyAlignment="1">
      <alignment horizontal="left"/>
    </xf>
    <xf numFmtId="165" fontId="8" fillId="0" borderId="0" xfId="0" applyNumberFormat="1" applyFont="1" applyAlignment="1">
      <alignment horizontal="center"/>
    </xf>
    <xf numFmtId="10" fontId="8" fillId="0" borderId="0" xfId="4" applyNumberFormat="1" applyFont="1" applyBorder="1" applyAlignment="1" applyProtection="1">
      <alignment horizontal="center"/>
    </xf>
    <xf numFmtId="10" fontId="8" fillId="0" borderId="5" xfId="4" applyNumberFormat="1" applyFont="1" applyBorder="1" applyAlignment="1" applyProtection="1">
      <alignment horizontal="center"/>
    </xf>
    <xf numFmtId="49" fontId="8" fillId="0" borderId="3" xfId="0" applyNumberFormat="1" applyFont="1" applyBorder="1" applyAlignment="1">
      <alignment horizontal="center" vertical="center"/>
    </xf>
    <xf numFmtId="165" fontId="8" fillId="0" borderId="0" xfId="0" applyNumberFormat="1" applyFont="1" applyAlignment="1">
      <alignment vertical="center"/>
    </xf>
    <xf numFmtId="165" fontId="8" fillId="0" borderId="0" xfId="0" applyNumberFormat="1" applyFont="1" applyAlignment="1">
      <alignment horizontal="center" vertical="center"/>
    </xf>
    <xf numFmtId="10" fontId="8" fillId="0" borderId="0" xfId="4" applyNumberFormat="1" applyFont="1" applyBorder="1" applyAlignment="1" applyProtection="1">
      <alignment horizontal="center" vertical="center"/>
    </xf>
    <xf numFmtId="10" fontId="8" fillId="0" borderId="5" xfId="4" applyNumberFormat="1" applyFont="1" applyBorder="1" applyAlignment="1" applyProtection="1">
      <alignment horizontal="center" vertical="center"/>
    </xf>
    <xf numFmtId="165" fontId="7" fillId="0" borderId="0" xfId="0" applyNumberFormat="1" applyFont="1" applyAlignment="1">
      <alignment horizontal="right" vertical="center"/>
    </xf>
    <xf numFmtId="10" fontId="7" fillId="0" borderId="5" xfId="4" applyNumberFormat="1" applyFont="1" applyBorder="1" applyAlignment="1" applyProtection="1">
      <alignment horizontal="center" vertical="center"/>
    </xf>
    <xf numFmtId="165" fontId="7" fillId="0" borderId="0" xfId="0" applyNumberFormat="1" applyFont="1"/>
    <xf numFmtId="165" fontId="7" fillId="0" borderId="0" xfId="0" applyNumberFormat="1" applyFont="1" applyAlignment="1">
      <alignment horizontal="center" vertical="center"/>
    </xf>
    <xf numFmtId="49" fontId="7" fillId="0" borderId="0" xfId="0" applyNumberFormat="1" applyFont="1" applyAlignment="1">
      <alignment horizontal="center" vertical="center"/>
    </xf>
    <xf numFmtId="49" fontId="9" fillId="0" borderId="3" xfId="0" applyNumberFormat="1" applyFont="1" applyBorder="1" applyAlignment="1">
      <alignment horizontal="center" vertical="center"/>
    </xf>
    <xf numFmtId="10" fontId="6" fillId="0" borderId="5" xfId="4" applyNumberFormat="1" applyFont="1" applyBorder="1" applyAlignment="1" applyProtection="1">
      <alignment horizontal="center" vertical="center"/>
    </xf>
    <xf numFmtId="0" fontId="10" fillId="3" borderId="0" xfId="0" applyFont="1" applyFill="1" applyAlignment="1">
      <alignment horizontal="left" vertical="top" wrapText="1"/>
    </xf>
    <xf numFmtId="0" fontId="11" fillId="3" borderId="0" xfId="0" applyFont="1" applyFill="1" applyAlignment="1">
      <alignment horizontal="left" vertical="top" wrapText="1"/>
    </xf>
    <xf numFmtId="0" fontId="10" fillId="3" borderId="7" xfId="0" applyFont="1" applyFill="1" applyBorder="1" applyAlignment="1">
      <alignment horizontal="left" vertical="top" wrapText="1"/>
    </xf>
    <xf numFmtId="0" fontId="10" fillId="3" borderId="7" xfId="0" applyFont="1" applyFill="1" applyBorder="1" applyAlignment="1">
      <alignment horizontal="right" vertical="top" wrapText="1"/>
    </xf>
    <xf numFmtId="0" fontId="10" fillId="3" borderId="7" xfId="0" applyFont="1" applyFill="1" applyBorder="1" applyAlignment="1">
      <alignment horizontal="center" vertical="top" wrapText="1"/>
    </xf>
    <xf numFmtId="0" fontId="12" fillId="4" borderId="7" xfId="0" applyFont="1" applyFill="1" applyBorder="1" applyAlignment="1">
      <alignment horizontal="left" vertical="top" wrapText="1"/>
    </xf>
    <xf numFmtId="0" fontId="12" fillId="4" borderId="7" xfId="0" applyFont="1" applyFill="1" applyBorder="1" applyAlignment="1">
      <alignment horizontal="right" vertical="top" wrapText="1"/>
    </xf>
    <xf numFmtId="4" fontId="12" fillId="4" borderId="7" xfId="0" applyNumberFormat="1" applyFont="1" applyFill="1" applyBorder="1" applyAlignment="1">
      <alignment horizontal="right" vertical="top" wrapText="1"/>
    </xf>
    <xf numFmtId="0" fontId="13" fillId="5" borderId="7" xfId="0" applyFont="1" applyFill="1" applyBorder="1" applyAlignment="1">
      <alignment horizontal="left" vertical="top" wrapText="1"/>
    </xf>
    <xf numFmtId="0" fontId="13" fillId="5" borderId="7" xfId="0" applyFont="1" applyFill="1" applyBorder="1" applyAlignment="1">
      <alignment horizontal="right" vertical="top" wrapText="1"/>
    </xf>
    <xf numFmtId="0" fontId="13" fillId="5" borderId="7" xfId="0" applyFont="1" applyFill="1" applyBorder="1" applyAlignment="1">
      <alignment horizontal="center" vertical="top" wrapText="1"/>
    </xf>
    <xf numFmtId="4" fontId="13" fillId="5" borderId="7" xfId="0" applyNumberFormat="1" applyFont="1" applyFill="1" applyBorder="1" applyAlignment="1">
      <alignment horizontal="right" vertical="top" wrapText="1"/>
    </xf>
    <xf numFmtId="2" fontId="0" fillId="0" borderId="0" xfId="0" applyNumberFormat="1"/>
    <xf numFmtId="0" fontId="14" fillId="3" borderId="0" xfId="0" applyFont="1" applyFill="1" applyAlignment="1">
      <alignment horizontal="center" vertical="top" wrapText="1"/>
    </xf>
    <xf numFmtId="0" fontId="11" fillId="3" borderId="0" xfId="0" applyFont="1" applyFill="1" applyAlignment="1">
      <alignment horizontal="right" vertical="top" wrapText="1"/>
    </xf>
    <xf numFmtId="0" fontId="14" fillId="3" borderId="0" xfId="0" applyFont="1" applyFill="1" applyAlignment="1">
      <alignment horizontal="left" vertical="top" wrapText="1"/>
    </xf>
    <xf numFmtId="0" fontId="11" fillId="3" borderId="0" xfId="0" applyFont="1" applyFill="1" applyAlignment="1">
      <alignment horizontal="center" vertical="top" wrapText="1"/>
    </xf>
    <xf numFmtId="4" fontId="17" fillId="0" borderId="0" xfId="0" applyNumberFormat="1" applyFont="1"/>
    <xf numFmtId="0" fontId="19" fillId="0" borderId="0" xfId="0" applyFont="1"/>
    <xf numFmtId="0" fontId="22" fillId="0" borderId="0" xfId="0" applyFont="1"/>
    <xf numFmtId="164" fontId="22" fillId="0" borderId="0" xfId="0" applyNumberFormat="1" applyFont="1" applyAlignment="1">
      <alignment horizontal="right"/>
    </xf>
    <xf numFmtId="164" fontId="19" fillId="0" borderId="0" xfId="0" applyNumberFormat="1" applyFont="1"/>
    <xf numFmtId="0" fontId="22" fillId="0" borderId="0" xfId="0" applyFont="1" applyAlignment="1">
      <alignment vertical="top"/>
    </xf>
    <xf numFmtId="0" fontId="22" fillId="0" borderId="0" xfId="0" applyFont="1" applyAlignment="1">
      <alignment vertical="center"/>
    </xf>
    <xf numFmtId="164" fontId="22" fillId="0" borderId="0" xfId="0" applyNumberFormat="1" applyFont="1" applyAlignment="1">
      <alignment horizontal="left" vertical="center"/>
    </xf>
    <xf numFmtId="4" fontId="19" fillId="0" borderId="0" xfId="0" applyNumberFormat="1" applyFont="1"/>
    <xf numFmtId="0" fontId="22" fillId="0" borderId="0" xfId="0" applyFont="1" applyAlignment="1">
      <alignment vertical="center" wrapText="1"/>
    </xf>
    <xf numFmtId="0" fontId="22" fillId="0" borderId="0" xfId="0" applyFont="1" applyAlignment="1">
      <alignment horizontal="justify"/>
    </xf>
    <xf numFmtId="0" fontId="22" fillId="0" borderId="0" xfId="0" applyFont="1" applyAlignment="1">
      <alignment horizontal="center"/>
    </xf>
    <xf numFmtId="0" fontId="22" fillId="0" borderId="0" xfId="0" applyFont="1" applyAlignment="1">
      <alignment horizontal="left"/>
    </xf>
    <xf numFmtId="0" fontId="20" fillId="0" borderId="0" xfId="0" applyFont="1"/>
    <xf numFmtId="0" fontId="20" fillId="0" borderId="0" xfId="0" applyFont="1" applyAlignment="1">
      <alignment vertical="center"/>
    </xf>
    <xf numFmtId="0" fontId="23" fillId="0" borderId="8" xfId="0" applyFont="1" applyBorder="1" applyAlignment="1">
      <alignment horizontal="center" vertical="center"/>
    </xf>
    <xf numFmtId="44" fontId="23" fillId="0" borderId="8" xfId="2" applyFont="1" applyBorder="1" applyAlignment="1" applyProtection="1">
      <alignment vertical="center"/>
    </xf>
    <xf numFmtId="44" fontId="23" fillId="0" borderId="8" xfId="2" applyFont="1" applyBorder="1" applyAlignment="1" applyProtection="1">
      <alignment vertical="center" wrapText="1"/>
    </xf>
    <xf numFmtId="0" fontId="16" fillId="0" borderId="0" xfId="0" applyFont="1"/>
    <xf numFmtId="0" fontId="16" fillId="0" borderId="0" xfId="0" applyFont="1" applyAlignment="1">
      <alignment horizontal="center" wrapText="1"/>
    </xf>
    <xf numFmtId="0" fontId="25" fillId="7" borderId="8" xfId="0" applyFont="1" applyFill="1" applyBorder="1" applyAlignment="1">
      <alignment horizontal="center" vertical="center" wrapText="1"/>
    </xf>
    <xf numFmtId="0" fontId="25" fillId="7" borderId="8" xfId="0" applyFont="1" applyFill="1" applyBorder="1" applyAlignment="1">
      <alignment horizontal="center" vertical="center"/>
    </xf>
    <xf numFmtId="166" fontId="25" fillId="7" borderId="8" xfId="0" applyNumberFormat="1" applyFont="1" applyFill="1" applyBorder="1"/>
    <xf numFmtId="0" fontId="0" fillId="0" borderId="0" xfId="0" applyAlignment="1">
      <alignment horizontal="centerContinuous"/>
    </xf>
    <xf numFmtId="0" fontId="0" fillId="0" borderId="0" xfId="0" applyAlignment="1">
      <alignment horizontal="center"/>
    </xf>
    <xf numFmtId="0" fontId="0" fillId="7" borderId="8" xfId="0" applyFill="1" applyBorder="1" applyAlignment="1">
      <alignment horizontal="centerContinuous"/>
    </xf>
    <xf numFmtId="0" fontId="0" fillId="7" borderId="8" xfId="0" applyFill="1" applyBorder="1" applyAlignment="1">
      <alignment horizontal="center"/>
    </xf>
    <xf numFmtId="0" fontId="0" fillId="0" borderId="8" xfId="0" applyBorder="1" applyAlignment="1">
      <alignment horizontal="center"/>
    </xf>
    <xf numFmtId="0" fontId="0" fillId="0" borderId="9" xfId="0" applyBorder="1"/>
    <xf numFmtId="0" fontId="0" fillId="0" borderId="9" xfId="0" applyBorder="1" applyAlignment="1">
      <alignment horizontal="center"/>
    </xf>
    <xf numFmtId="0" fontId="0" fillId="2" borderId="0" xfId="0" applyFill="1" applyProtection="1">
      <protection locked="0"/>
    </xf>
    <xf numFmtId="0" fontId="0" fillId="0" borderId="0" xfId="0" applyProtection="1">
      <protection locked="0"/>
    </xf>
    <xf numFmtId="0" fontId="12" fillId="4" borderId="7" xfId="0" applyFont="1" applyFill="1" applyBorder="1" applyAlignment="1" applyProtection="1">
      <alignment horizontal="left" vertical="top" wrapText="1"/>
      <protection locked="0"/>
    </xf>
    <xf numFmtId="0" fontId="14" fillId="3" borderId="0" xfId="0" applyFont="1" applyFill="1" applyAlignment="1" applyProtection="1">
      <alignment horizontal="center" vertical="top" wrapText="1"/>
      <protection locked="0"/>
    </xf>
    <xf numFmtId="0" fontId="14" fillId="3" borderId="0" xfId="0" applyFont="1" applyFill="1" applyAlignment="1" applyProtection="1">
      <alignment horizontal="left" vertical="top" wrapText="1"/>
      <protection locked="0"/>
    </xf>
    <xf numFmtId="0" fontId="11" fillId="3" borderId="0" xfId="0" applyFont="1" applyFill="1" applyAlignment="1" applyProtection="1">
      <alignment horizontal="right" vertical="top" wrapText="1"/>
      <protection locked="0"/>
    </xf>
    <xf numFmtId="0" fontId="11" fillId="3" borderId="0" xfId="0" applyFont="1" applyFill="1" applyAlignment="1" applyProtection="1">
      <alignment horizontal="center" vertical="top" wrapText="1"/>
      <protection locked="0"/>
    </xf>
    <xf numFmtId="0" fontId="12" fillId="4" borderId="7" xfId="0" applyFont="1" applyFill="1" applyBorder="1" applyAlignment="1" applyProtection="1">
      <alignment horizontal="left" vertical="top" wrapText="1"/>
    </xf>
    <xf numFmtId="0" fontId="12" fillId="4" borderId="7" xfId="0" applyFont="1" applyFill="1" applyBorder="1" applyAlignment="1" applyProtection="1">
      <alignment horizontal="right" vertical="top" wrapText="1"/>
    </xf>
    <xf numFmtId="0" fontId="13" fillId="5" borderId="7" xfId="0" applyFont="1" applyFill="1" applyBorder="1" applyAlignment="1" applyProtection="1">
      <alignment horizontal="left" vertical="top" wrapText="1"/>
    </xf>
    <xf numFmtId="0" fontId="13" fillId="5" borderId="7" xfId="0" applyFont="1" applyFill="1" applyBorder="1" applyAlignment="1" applyProtection="1">
      <alignment horizontal="right" vertical="top" wrapText="1"/>
    </xf>
    <xf numFmtId="0" fontId="13" fillId="5" borderId="7" xfId="0" applyFont="1" applyFill="1" applyBorder="1" applyAlignment="1" applyProtection="1">
      <alignment horizontal="center" vertical="top" wrapText="1"/>
    </xf>
    <xf numFmtId="4" fontId="12" fillId="4" borderId="7" xfId="0" applyNumberFormat="1" applyFont="1" applyFill="1" applyBorder="1" applyAlignment="1" applyProtection="1">
      <alignment horizontal="right" vertical="top" wrapText="1"/>
    </xf>
    <xf numFmtId="4" fontId="13" fillId="5" borderId="7" xfId="0" applyNumberFormat="1" applyFont="1" applyFill="1" applyBorder="1" applyAlignment="1" applyProtection="1">
      <alignment horizontal="right" vertical="top" wrapText="1"/>
    </xf>
    <xf numFmtId="4" fontId="11" fillId="3" borderId="0" xfId="0" applyNumberFormat="1" applyFont="1" applyFill="1" applyAlignment="1" applyProtection="1">
      <alignment vertical="top" wrapText="1"/>
    </xf>
    <xf numFmtId="43" fontId="11" fillId="3" borderId="0" xfId="1" applyFont="1" applyFill="1" applyAlignment="1" applyProtection="1">
      <alignment vertical="top" wrapText="1"/>
    </xf>
    <xf numFmtId="10" fontId="19" fillId="0" borderId="0" xfId="0" applyNumberFormat="1" applyFont="1" applyFill="1" applyAlignment="1" applyProtection="1">
      <alignment horizontal="left"/>
    </xf>
    <xf numFmtId="0" fontId="17" fillId="0" borderId="0" xfId="0" applyFont="1" applyFill="1" applyProtection="1"/>
    <xf numFmtId="0" fontId="19" fillId="0" borderId="0" xfId="0" applyFont="1" applyFill="1" applyProtection="1"/>
    <xf numFmtId="0" fontId="10" fillId="0" borderId="0" xfId="5" applyFont="1" applyFill="1" applyAlignment="1" applyProtection="1">
      <alignment horizontal="left" vertical="top" wrapText="1"/>
    </xf>
    <xf numFmtId="0" fontId="0" fillId="0" borderId="0" xfId="0" applyFill="1" applyProtection="1">
      <protection locked="0"/>
    </xf>
    <xf numFmtId="0" fontId="19" fillId="0" borderId="0" xfId="0" applyFont="1" applyFill="1" applyProtection="1">
      <protection locked="0"/>
    </xf>
    <xf numFmtId="4" fontId="0" fillId="0" borderId="0" xfId="0" applyNumberFormat="1"/>
    <xf numFmtId="0" fontId="0" fillId="0" borderId="0" xfId="0" applyAlignment="1">
      <alignment horizontal="center" vertical="center"/>
    </xf>
    <xf numFmtId="0" fontId="26" fillId="0" borderId="8" xfId="0" applyFont="1" applyBorder="1" applyAlignment="1">
      <alignment horizontal="centerContinuous"/>
    </xf>
    <xf numFmtId="0" fontId="26" fillId="0" borderId="8" xfId="0" applyFont="1" applyBorder="1" applyAlignment="1">
      <alignment horizontal="center"/>
    </xf>
    <xf numFmtId="0" fontId="0" fillId="0" borderId="8" xfId="0" applyBorder="1" applyAlignment="1">
      <alignment horizontal="center" vertical="center"/>
    </xf>
    <xf numFmtId="0" fontId="0" fillId="0" borderId="8" xfId="0" applyBorder="1" applyAlignment="1">
      <alignment horizontal="left" vertical="center"/>
    </xf>
    <xf numFmtId="43" fontId="0" fillId="0" borderId="8" xfId="1" applyFont="1" applyBorder="1" applyAlignment="1">
      <alignment horizontal="center" vertical="center"/>
    </xf>
    <xf numFmtId="0" fontId="0" fillId="0" borderId="8" xfId="0" applyBorder="1" applyAlignment="1">
      <alignment horizontal="left" vertical="center" wrapText="1"/>
    </xf>
    <xf numFmtId="0" fontId="26" fillId="0" borderId="8" xfId="0" applyFont="1" applyBorder="1" applyAlignment="1">
      <alignment horizontal="center" vertical="center"/>
    </xf>
    <xf numFmtId="43" fontId="26" fillId="0" borderId="8" xfId="1" applyFont="1" applyBorder="1" applyAlignment="1">
      <alignment horizontal="center" vertical="center"/>
    </xf>
    <xf numFmtId="0" fontId="0" fillId="0" borderId="0" xfId="0" applyFill="1" applyBorder="1" applyAlignment="1">
      <alignment horizontal="centerContinuous"/>
    </xf>
    <xf numFmtId="9" fontId="0" fillId="0" borderId="0" xfId="3" applyFont="1" applyFill="1" applyBorder="1" applyAlignment="1">
      <alignment horizontal="center"/>
    </xf>
    <xf numFmtId="0" fontId="0" fillId="0" borderId="0" xfId="0" applyFont="1"/>
    <xf numFmtId="10" fontId="0" fillId="7" borderId="4" xfId="3" applyNumberFormat="1" applyFont="1" applyFill="1" applyBorder="1" applyAlignment="1" applyProtection="1">
      <alignment horizontal="center"/>
    </xf>
    <xf numFmtId="44" fontId="22" fillId="0" borderId="0" xfId="2" applyFont="1" applyFill="1" applyAlignment="1">
      <alignment horizontal="center" vertical="center" wrapText="1"/>
    </xf>
    <xf numFmtId="44" fontId="22" fillId="0" borderId="0" xfId="2" applyFont="1" applyFill="1" applyAlignment="1">
      <alignment horizontal="center"/>
    </xf>
    <xf numFmtId="0" fontId="0" fillId="0" borderId="0" xfId="0"/>
    <xf numFmtId="0" fontId="10" fillId="8" borderId="0" xfId="5" applyFont="1" applyFill="1" applyAlignment="1" applyProtection="1">
      <alignment horizontal="left" vertical="top"/>
      <protection locked="0"/>
    </xf>
    <xf numFmtId="0" fontId="0" fillId="8" borderId="0" xfId="0" applyFill="1" applyProtection="1">
      <protection locked="0"/>
    </xf>
    <xf numFmtId="0" fontId="18" fillId="8" borderId="0" xfId="5" applyFont="1" applyFill="1" applyAlignment="1" applyProtection="1">
      <alignment horizontal="left" vertical="top"/>
      <protection locked="0"/>
    </xf>
    <xf numFmtId="0" fontId="0" fillId="8" borderId="0" xfId="0" applyFill="1" applyAlignment="1" applyProtection="1">
      <protection locked="0"/>
    </xf>
    <xf numFmtId="0" fontId="19" fillId="8" borderId="0" xfId="0" applyFont="1" applyFill="1" applyProtection="1">
      <protection locked="0"/>
    </xf>
    <xf numFmtId="0" fontId="18" fillId="8" borderId="0" xfId="5" applyFont="1" applyFill="1" applyAlignment="1" applyProtection="1">
      <alignment horizontal="left" vertical="top" wrapText="1"/>
      <protection locked="0"/>
    </xf>
    <xf numFmtId="0" fontId="18" fillId="8" borderId="0" xfId="5" applyFont="1" applyFill="1" applyAlignment="1" applyProtection="1">
      <alignment vertical="top" wrapText="1"/>
      <protection locked="0"/>
    </xf>
    <xf numFmtId="0" fontId="18" fillId="8" borderId="0" xfId="5" applyFont="1" applyFill="1" applyAlignment="1" applyProtection="1">
      <alignment vertical="top"/>
      <protection locked="0"/>
    </xf>
    <xf numFmtId="0" fontId="5" fillId="9" borderId="0" xfId="0" applyFont="1" applyFill="1" applyBorder="1" applyAlignment="1" applyProtection="1">
      <alignment horizontal="centerContinuous"/>
      <protection locked="0"/>
    </xf>
    <xf numFmtId="0" fontId="27" fillId="8" borderId="0" xfId="0" applyFont="1" applyFill="1" applyProtection="1">
      <protection locked="0"/>
    </xf>
    <xf numFmtId="0" fontId="24" fillId="8" borderId="0" xfId="5" applyFont="1" applyFill="1" applyAlignment="1" applyProtection="1">
      <alignment horizontal="left" vertical="top" wrapText="1"/>
      <protection locked="0"/>
    </xf>
    <xf numFmtId="0" fontId="24" fillId="8" borderId="0" xfId="5" applyFont="1" applyFill="1" applyAlignment="1" applyProtection="1">
      <alignment horizontal="left" vertical="top"/>
      <protection locked="0"/>
    </xf>
    <xf numFmtId="10" fontId="8" fillId="8" borderId="0" xfId="4" applyNumberFormat="1" applyFont="1" applyFill="1" applyBorder="1" applyAlignment="1" applyProtection="1">
      <alignment horizontal="center" vertical="center"/>
      <protection locked="0"/>
    </xf>
    <xf numFmtId="10" fontId="7" fillId="8" borderId="0" xfId="4" applyNumberFormat="1" applyFont="1" applyFill="1" applyBorder="1" applyAlignment="1" applyProtection="1">
      <alignment horizontal="center" vertical="center"/>
    </xf>
    <xf numFmtId="10" fontId="8" fillId="8" borderId="0" xfId="4" applyNumberFormat="1" applyFont="1" applyFill="1" applyBorder="1" applyAlignment="1" applyProtection="1">
      <alignment horizontal="center"/>
    </xf>
    <xf numFmtId="10" fontId="8" fillId="8" borderId="0" xfId="4" applyNumberFormat="1" applyFont="1" applyFill="1" applyBorder="1" applyAlignment="1" applyProtection="1">
      <alignment horizontal="center" vertical="center"/>
    </xf>
    <xf numFmtId="10" fontId="0" fillId="7" borderId="8" xfId="3" applyNumberFormat="1" applyFont="1" applyFill="1" applyBorder="1" applyAlignment="1">
      <alignment horizontal="center"/>
    </xf>
    <xf numFmtId="0" fontId="0" fillId="8" borderId="0" xfId="0" applyFill="1" applyBorder="1" applyProtection="1">
      <protection locked="0"/>
    </xf>
    <xf numFmtId="0" fontId="0" fillId="8" borderId="0" xfId="0" applyFill="1" applyBorder="1"/>
    <xf numFmtId="0" fontId="0" fillId="8" borderId="8" xfId="0" applyFill="1" applyBorder="1" applyAlignment="1">
      <alignment horizontal="centerContinuous"/>
    </xf>
    <xf numFmtId="0" fontId="0" fillId="8" borderId="10" xfId="0" applyFill="1" applyBorder="1"/>
    <xf numFmtId="0" fontId="0" fillId="8" borderId="11" xfId="0" applyFill="1" applyBorder="1"/>
    <xf numFmtId="0" fontId="0" fillId="8" borderId="8" xfId="0" applyFill="1" applyBorder="1"/>
    <xf numFmtId="0" fontId="0" fillId="8" borderId="8" xfId="0" applyFill="1" applyBorder="1" applyAlignment="1">
      <alignment horizontal="right"/>
    </xf>
    <xf numFmtId="17" fontId="0" fillId="8" borderId="8" xfId="0" applyNumberFormat="1" applyFill="1" applyBorder="1" applyAlignment="1" applyProtection="1">
      <alignment horizontal="center"/>
      <protection locked="0"/>
    </xf>
    <xf numFmtId="0" fontId="0" fillId="8" borderId="8" xfId="0" applyFill="1" applyBorder="1" applyAlignment="1">
      <alignment horizontal="center"/>
    </xf>
    <xf numFmtId="0" fontId="0" fillId="8" borderId="8" xfId="0" applyFill="1" applyBorder="1" applyAlignment="1">
      <alignment wrapText="1"/>
    </xf>
    <xf numFmtId="10" fontId="0" fillId="8" borderId="8" xfId="3" applyNumberFormat="1" applyFont="1" applyFill="1" applyBorder="1" applyAlignment="1" applyProtection="1">
      <alignment horizontal="center"/>
      <protection locked="0"/>
    </xf>
    <xf numFmtId="10" fontId="0" fillId="8" borderId="8" xfId="3" applyNumberFormat="1" applyFont="1" applyFill="1" applyBorder="1" applyAlignment="1">
      <alignment horizontal="center"/>
    </xf>
    <xf numFmtId="0" fontId="0" fillId="8" borderId="8" xfId="0" applyFill="1" applyBorder="1" applyAlignment="1">
      <alignment horizontal="centerContinuous" wrapText="1"/>
    </xf>
    <xf numFmtId="9" fontId="0" fillId="8" borderId="8" xfId="3" applyFont="1" applyFill="1" applyBorder="1" applyAlignment="1">
      <alignment horizontal="center"/>
    </xf>
    <xf numFmtId="0" fontId="0" fillId="8" borderId="8" xfId="0" applyFill="1" applyBorder="1" applyAlignment="1">
      <alignment horizontal="center" wrapText="1"/>
    </xf>
    <xf numFmtId="0" fontId="0" fillId="10" borderId="8" xfId="0" applyFill="1" applyBorder="1" applyAlignment="1">
      <alignment horizontal="centerContinuous"/>
    </xf>
    <xf numFmtId="0" fontId="26" fillId="10" borderId="8" xfId="0" applyFont="1" applyFill="1" applyBorder="1" applyAlignment="1">
      <alignment horizontal="centerContinuous"/>
    </xf>
    <xf numFmtId="0" fontId="26" fillId="8" borderId="0" xfId="0" applyFont="1" applyFill="1" applyBorder="1" applyProtection="1">
      <protection locked="0"/>
    </xf>
    <xf numFmtId="0" fontId="8" fillId="0" borderId="0" xfId="0" applyFont="1" applyAlignment="1">
      <alignment horizontal="center" vertical="center"/>
    </xf>
    <xf numFmtId="0" fontId="30" fillId="0" borderId="0" xfId="0" applyFont="1" applyAlignment="1">
      <alignment vertical="center"/>
    </xf>
    <xf numFmtId="4" fontId="7" fillId="0" borderId="0" xfId="0" applyNumberFormat="1" applyFont="1" applyAlignment="1">
      <alignment horizontal="left" vertical="center" wrapText="1"/>
    </xf>
    <xf numFmtId="4" fontId="7" fillId="0" borderId="0" xfId="0" applyNumberFormat="1" applyFont="1" applyAlignment="1">
      <alignment horizontal="center" vertical="center" wrapText="1"/>
    </xf>
    <xf numFmtId="4" fontId="7" fillId="0" borderId="0" xfId="0" applyNumberFormat="1" applyFont="1" applyAlignment="1">
      <alignment horizontal="right" vertical="center" wrapText="1"/>
    </xf>
    <xf numFmtId="167" fontId="7" fillId="0" borderId="0" xfId="2" applyNumberFormat="1" applyFont="1" applyFill="1" applyBorder="1" applyAlignment="1" applyProtection="1">
      <alignment horizontal="right" vertical="center" wrapText="1"/>
    </xf>
    <xf numFmtId="0" fontId="6" fillId="0" borderId="0" xfId="6" applyFont="1" applyAlignment="1">
      <alignment horizontal="lef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4" fontId="30" fillId="0" borderId="0" xfId="0" applyNumberFormat="1" applyFont="1" applyAlignment="1">
      <alignment horizontal="right" vertical="center"/>
    </xf>
    <xf numFmtId="167" fontId="30" fillId="0" borderId="0" xfId="2" applyNumberFormat="1" applyFont="1" applyAlignment="1">
      <alignment horizontal="right" vertical="center"/>
    </xf>
    <xf numFmtId="167" fontId="7" fillId="0" borderId="13" xfId="2" applyNumberFormat="1" applyFont="1" applyFill="1" applyBorder="1" applyAlignment="1" applyProtection="1">
      <alignment horizontal="right" vertical="center"/>
    </xf>
    <xf numFmtId="0" fontId="7" fillId="0" borderId="0" xfId="6" applyFont="1" applyAlignment="1">
      <alignment horizontal="left" vertical="center"/>
    </xf>
    <xf numFmtId="167" fontId="30" fillId="0" borderId="0" xfId="2" applyNumberFormat="1" applyFont="1" applyAlignment="1">
      <alignment vertical="center"/>
    </xf>
    <xf numFmtId="167" fontId="7" fillId="0" borderId="0" xfId="2" applyNumberFormat="1" applyFont="1" applyFill="1" applyBorder="1" applyAlignment="1" applyProtection="1">
      <alignment horizontal="right" vertical="center"/>
    </xf>
    <xf numFmtId="4" fontId="7" fillId="8" borderId="0" xfId="6" applyNumberFormat="1" applyFont="1" applyFill="1" applyAlignment="1">
      <alignment horizontal="left" vertical="center"/>
    </xf>
    <xf numFmtId="4" fontId="7" fillId="8" borderId="0" xfId="7" applyNumberFormat="1" applyFont="1" applyFill="1" applyAlignment="1">
      <alignment horizontal="left" vertical="center"/>
    </xf>
    <xf numFmtId="4" fontId="7" fillId="0" borderId="0" xfId="0" applyNumberFormat="1" applyFont="1" applyAlignment="1">
      <alignment horizontal="right" vertical="center"/>
    </xf>
    <xf numFmtId="167" fontId="32" fillId="12" borderId="12" xfId="2" applyNumberFormat="1" applyFont="1" applyFill="1" applyBorder="1" applyAlignment="1">
      <alignment horizontal="center" vertical="center" wrapText="1"/>
    </xf>
    <xf numFmtId="0" fontId="32" fillId="12" borderId="12" xfId="2" applyNumberFormat="1" applyFont="1" applyFill="1" applyBorder="1" applyAlignment="1">
      <alignment horizontal="center" vertical="center" wrapText="1"/>
    </xf>
    <xf numFmtId="10" fontId="7" fillId="0" borderId="20" xfId="8" applyNumberFormat="1" applyFont="1" applyFill="1" applyBorder="1" applyAlignment="1">
      <alignment horizontal="center" vertical="center" wrapText="1"/>
    </xf>
    <xf numFmtId="168" fontId="34" fillId="0" borderId="21" xfId="1" applyNumberFormat="1" applyFont="1" applyFill="1" applyBorder="1" applyAlignment="1">
      <alignment horizontal="center" vertical="center" wrapText="1"/>
    </xf>
    <xf numFmtId="10" fontId="7" fillId="7" borderId="20" xfId="8" applyNumberFormat="1" applyFont="1" applyFill="1" applyBorder="1" applyAlignment="1">
      <alignment horizontal="center" vertical="center" wrapText="1"/>
    </xf>
    <xf numFmtId="10" fontId="7" fillId="0" borderId="8" xfId="0" applyNumberFormat="1" applyFont="1" applyBorder="1" applyAlignment="1">
      <alignment horizontal="center" vertical="center" wrapText="1"/>
    </xf>
    <xf numFmtId="0" fontId="7" fillId="0" borderId="8" xfId="0" applyFont="1" applyBorder="1" applyAlignment="1">
      <alignment horizontal="center" vertical="center" wrapText="1"/>
    </xf>
    <xf numFmtId="168" fontId="7" fillId="0" borderId="8" xfId="1" applyNumberFormat="1" applyFont="1" applyFill="1" applyBorder="1" applyAlignment="1">
      <alignment horizontal="center" vertical="center" wrapText="1"/>
    </xf>
    <xf numFmtId="168" fontId="7" fillId="0" borderId="8" xfId="0" applyNumberFormat="1" applyFont="1" applyBorder="1" applyAlignment="1">
      <alignment horizontal="center" vertical="center" wrapText="1"/>
    </xf>
    <xf numFmtId="168" fontId="8" fillId="0" borderId="8" xfId="0" applyNumberFormat="1" applyFont="1" applyBorder="1" applyAlignment="1">
      <alignment horizontal="center" vertical="center" wrapText="1"/>
    </xf>
    <xf numFmtId="10" fontId="7" fillId="0" borderId="8" xfId="8" applyNumberFormat="1" applyFont="1" applyFill="1" applyBorder="1" applyAlignment="1">
      <alignment horizontal="center" vertical="center" wrapText="1"/>
    </xf>
    <xf numFmtId="168" fontId="7" fillId="0" borderId="20" xfId="0" applyNumberFormat="1" applyFont="1" applyBorder="1" applyAlignment="1">
      <alignment horizontal="center" vertical="center" wrapText="1"/>
    </xf>
    <xf numFmtId="0" fontId="35" fillId="0" borderId="8" xfId="0" applyFont="1" applyBorder="1"/>
    <xf numFmtId="0" fontId="30" fillId="0" borderId="8" xfId="0" applyFont="1" applyBorder="1"/>
    <xf numFmtId="168" fontId="7" fillId="0" borderId="23" xfId="1" applyNumberFormat="1" applyFont="1" applyFill="1" applyBorder="1" applyAlignment="1">
      <alignment horizontal="center" vertical="center" wrapText="1"/>
    </xf>
    <xf numFmtId="4" fontId="7" fillId="0" borderId="8" xfId="0" applyNumberFormat="1" applyFont="1" applyBorder="1" applyAlignment="1">
      <alignment horizontal="center" vertical="center" wrapText="1"/>
    </xf>
    <xf numFmtId="39" fontId="7" fillId="7" borderId="8" xfId="9" applyNumberFormat="1" applyFont="1" applyFill="1" applyBorder="1" applyAlignment="1">
      <alignment horizontal="right" vertical="center" wrapText="1"/>
    </xf>
    <xf numFmtId="0" fontId="7" fillId="0" borderId="20" xfId="8" applyNumberFormat="1" applyFont="1" applyFill="1" applyBorder="1" applyAlignment="1">
      <alignment horizontal="center" vertical="center" wrapText="1"/>
    </xf>
    <xf numFmtId="0" fontId="7" fillId="0" borderId="8" xfId="0" applyNumberFormat="1" applyFont="1" applyBorder="1" applyAlignment="1">
      <alignment horizontal="center" vertical="center" wrapText="1"/>
    </xf>
    <xf numFmtId="0" fontId="7" fillId="0" borderId="8" xfId="8" applyNumberFormat="1" applyFont="1" applyFill="1" applyBorder="1" applyAlignment="1">
      <alignment horizontal="center" vertical="center" wrapText="1"/>
    </xf>
    <xf numFmtId="168" fontId="34" fillId="0" borderId="8" xfId="1" applyNumberFormat="1" applyFont="1" applyFill="1" applyBorder="1" applyAlignment="1">
      <alignment horizontal="center" vertical="center" wrapText="1"/>
    </xf>
    <xf numFmtId="0" fontId="37" fillId="13" borderId="25" xfId="0" applyFont="1" applyFill="1" applyBorder="1" applyAlignment="1">
      <alignment horizontal="right" vertical="center" wrapText="1"/>
    </xf>
    <xf numFmtId="0" fontId="37" fillId="13" borderId="26" xfId="0" applyFont="1" applyFill="1" applyBorder="1" applyAlignment="1">
      <alignment horizontal="right" vertical="center" wrapText="1"/>
    </xf>
    <xf numFmtId="0" fontId="37" fillId="0" borderId="0" xfId="0" applyFont="1"/>
    <xf numFmtId="0" fontId="38" fillId="14" borderId="26" xfId="0" applyFont="1" applyFill="1" applyBorder="1" applyAlignment="1">
      <alignment horizontal="left" vertical="center" wrapText="1"/>
    </xf>
    <xf numFmtId="4" fontId="37" fillId="13" borderId="26" xfId="0" applyNumberFormat="1" applyFont="1" applyFill="1" applyBorder="1" applyAlignment="1">
      <alignment horizontal="right" vertical="center" wrapText="1"/>
    </xf>
    <xf numFmtId="4" fontId="37" fillId="13" borderId="25" xfId="0" applyNumberFormat="1" applyFont="1" applyFill="1" applyBorder="1" applyAlignment="1">
      <alignment horizontal="right" vertical="center" wrapText="1"/>
    </xf>
    <xf numFmtId="43" fontId="39" fillId="0" borderId="8" xfId="1" applyFont="1" applyBorder="1" applyAlignment="1">
      <alignment horizontal="center" vertical="center"/>
    </xf>
    <xf numFmtId="2" fontId="37" fillId="13" borderId="25" xfId="0" applyNumberFormat="1" applyFont="1" applyFill="1" applyBorder="1" applyAlignment="1">
      <alignment horizontal="right" vertical="center" wrapText="1"/>
    </xf>
    <xf numFmtId="0" fontId="22" fillId="8" borderId="0" xfId="0" applyFont="1" applyFill="1" applyAlignment="1">
      <alignment horizontal="center" vertical="center"/>
    </xf>
    <xf numFmtId="0" fontId="22" fillId="8" borderId="0" xfId="0" applyFont="1" applyFill="1" applyAlignment="1" applyProtection="1">
      <alignment horizontal="center" vertical="center"/>
      <protection locked="0"/>
    </xf>
    <xf numFmtId="0" fontId="22" fillId="8" borderId="0" xfId="0" applyFont="1" applyFill="1" applyAlignment="1" applyProtection="1">
      <alignment horizontal="right" vertical="center"/>
      <protection locked="0"/>
    </xf>
    <xf numFmtId="4" fontId="13" fillId="15" borderId="7" xfId="0" applyNumberFormat="1" applyFont="1" applyFill="1" applyBorder="1" applyAlignment="1" applyProtection="1">
      <alignment horizontal="right" vertical="top" wrapText="1"/>
      <protection locked="0"/>
    </xf>
    <xf numFmtId="0" fontId="12" fillId="10" borderId="7" xfId="0" applyFont="1" applyFill="1" applyBorder="1" applyAlignment="1" applyProtection="1">
      <alignment horizontal="left" vertical="top" wrapText="1"/>
      <protection locked="0"/>
    </xf>
    <xf numFmtId="0" fontId="37" fillId="15" borderId="0" xfId="0" applyFont="1" applyFill="1"/>
    <xf numFmtId="10" fontId="7" fillId="16" borderId="8" xfId="8" applyNumberFormat="1" applyFont="1" applyFill="1" applyBorder="1" applyAlignment="1">
      <alignment horizontal="center" vertical="center" wrapText="1"/>
    </xf>
    <xf numFmtId="10" fontId="7" fillId="8" borderId="20" xfId="8" applyNumberFormat="1" applyFont="1" applyFill="1" applyBorder="1" applyAlignment="1">
      <alignment horizontal="center" vertical="center" wrapText="1"/>
    </xf>
    <xf numFmtId="168" fontId="7" fillId="8" borderId="8" xfId="0" applyNumberFormat="1" applyFont="1" applyFill="1" applyBorder="1" applyAlignment="1">
      <alignment horizontal="center" vertical="center" wrapText="1"/>
    </xf>
    <xf numFmtId="10" fontId="7" fillId="8" borderId="8" xfId="8" applyNumberFormat="1" applyFont="1" applyFill="1" applyBorder="1" applyAlignment="1">
      <alignment horizontal="center" vertical="center" wrapText="1"/>
    </xf>
    <xf numFmtId="168" fontId="7" fillId="8" borderId="20" xfId="0" applyNumberFormat="1" applyFont="1" applyFill="1" applyBorder="1" applyAlignment="1">
      <alignment horizontal="center" vertical="center" wrapText="1"/>
    </xf>
    <xf numFmtId="10" fontId="7" fillId="7" borderId="8" xfId="8" applyNumberFormat="1" applyFont="1" applyFill="1" applyBorder="1" applyAlignment="1">
      <alignment horizontal="center" vertical="center" wrapText="1"/>
    </xf>
    <xf numFmtId="43" fontId="30" fillId="0" borderId="8" xfId="0" applyNumberFormat="1" applyFont="1" applyBorder="1"/>
    <xf numFmtId="10" fontId="7" fillId="7" borderId="20" xfId="3" applyNumberFormat="1" applyFont="1" applyFill="1" applyBorder="1" applyAlignment="1">
      <alignment horizontal="center" vertical="center" wrapText="1"/>
    </xf>
    <xf numFmtId="9" fontId="30" fillId="7" borderId="8" xfId="0" applyNumberFormat="1" applyFont="1" applyFill="1" applyBorder="1"/>
    <xf numFmtId="0" fontId="10" fillId="11" borderId="7" xfId="0" applyFont="1" applyFill="1" applyBorder="1" applyAlignment="1" applyProtection="1">
      <alignment horizontal="left" vertical="top" wrapText="1"/>
    </xf>
    <xf numFmtId="0" fontId="10" fillId="11" borderId="7" xfId="0" applyFont="1" applyFill="1" applyBorder="1" applyAlignment="1" applyProtection="1">
      <alignment horizontal="right" vertical="top" wrapText="1"/>
    </xf>
    <xf numFmtId="0" fontId="10" fillId="11" borderId="7" xfId="0" applyFont="1" applyFill="1" applyBorder="1" applyAlignment="1" applyProtection="1">
      <alignment horizontal="center" vertical="top" wrapText="1"/>
    </xf>
    <xf numFmtId="0" fontId="10" fillId="11" borderId="7" xfId="0" applyFont="1" applyFill="1" applyBorder="1" applyAlignment="1" applyProtection="1">
      <alignment horizontal="right" vertical="top" wrapText="1"/>
      <protection locked="0"/>
    </xf>
    <xf numFmtId="0" fontId="10" fillId="8" borderId="0" xfId="5" applyFont="1" applyFill="1" applyAlignment="1" applyProtection="1">
      <alignment horizontal="left" vertical="top" wrapText="1"/>
    </xf>
    <xf numFmtId="14" fontId="18" fillId="8" borderId="0" xfId="5" applyNumberFormat="1" applyFont="1" applyFill="1" applyAlignment="1" applyProtection="1">
      <alignment horizontal="left" vertical="top"/>
      <protection locked="0"/>
    </xf>
    <xf numFmtId="4" fontId="0" fillId="8" borderId="8" xfId="0" applyNumberFormat="1" applyFill="1" applyBorder="1" applyAlignment="1" applyProtection="1">
      <alignment horizontal="center" vertical="center"/>
      <protection locked="0"/>
    </xf>
    <xf numFmtId="0" fontId="0" fillId="8" borderId="8" xfId="0" applyFill="1" applyBorder="1" applyAlignment="1" applyProtection="1">
      <alignment horizontal="center" vertical="center"/>
      <protection locked="0"/>
    </xf>
    <xf numFmtId="4" fontId="37" fillId="0" borderId="29" xfId="0" applyNumberFormat="1" applyFont="1" applyBorder="1" applyAlignment="1">
      <alignment wrapText="1"/>
    </xf>
    <xf numFmtId="0" fontId="22" fillId="0" borderId="0" xfId="0" applyFont="1" applyAlignment="1">
      <alignment horizontal="center" vertical="center"/>
    </xf>
    <xf numFmtId="0" fontId="20" fillId="0" borderId="0" xfId="0" applyFont="1" applyAlignment="1">
      <alignment horizontal="center" vertical="center"/>
    </xf>
    <xf numFmtId="0" fontId="21" fillId="7" borderId="0" xfId="0" applyFont="1" applyFill="1" applyAlignment="1" applyProtection="1">
      <alignment horizontal="center"/>
      <protection locked="0"/>
    </xf>
    <xf numFmtId="0" fontId="20" fillId="9" borderId="0" xfId="0" applyFont="1" applyFill="1" applyAlignment="1" applyProtection="1">
      <alignment horizontal="center"/>
      <protection locked="0"/>
    </xf>
    <xf numFmtId="4" fontId="22" fillId="0" borderId="0" xfId="0" applyNumberFormat="1" applyFont="1" applyAlignment="1">
      <alignment horizontal="center" vertical="center" wrapText="1"/>
    </xf>
    <xf numFmtId="0" fontId="22" fillId="0" borderId="0" xfId="0" applyFont="1" applyAlignment="1">
      <alignment horizontal="left" vertical="center" wrapText="1"/>
    </xf>
    <xf numFmtId="165" fontId="7" fillId="0" borderId="0" xfId="0" applyNumberFormat="1" applyFont="1" applyAlignment="1">
      <alignment horizontal="center" vertical="center" wrapText="1"/>
    </xf>
    <xf numFmtId="0" fontId="0" fillId="0" borderId="0" xfId="0" applyFont="1" applyAlignment="1">
      <alignment horizontal="center"/>
    </xf>
    <xf numFmtId="0" fontId="3" fillId="7" borderId="1" xfId="0" applyFont="1" applyFill="1" applyBorder="1" applyAlignment="1">
      <alignment horizontal="center" vertical="center"/>
    </xf>
    <xf numFmtId="0" fontId="5" fillId="10" borderId="2" xfId="0" applyFont="1" applyFill="1" applyBorder="1" applyAlignment="1">
      <alignment horizontal="center" vertical="center"/>
    </xf>
    <xf numFmtId="0" fontId="4" fillId="7" borderId="3" xfId="0" applyFont="1" applyFill="1" applyBorder="1" applyAlignment="1">
      <alignment horizontal="center"/>
    </xf>
    <xf numFmtId="0" fontId="6" fillId="0" borderId="2" xfId="0" applyFont="1" applyFill="1" applyBorder="1" applyAlignment="1">
      <alignment horizontal="center" vertical="center"/>
    </xf>
    <xf numFmtId="0" fontId="4" fillId="0" borderId="2" xfId="0" applyFont="1" applyBorder="1" applyAlignment="1">
      <alignment horizontal="center" vertical="center" wrapText="1"/>
    </xf>
    <xf numFmtId="0" fontId="5" fillId="9" borderId="0" xfId="0" applyFont="1" applyFill="1" applyAlignment="1" applyProtection="1">
      <alignment horizontal="center"/>
      <protection locked="0"/>
    </xf>
    <xf numFmtId="10" fontId="8" fillId="8" borderId="0" xfId="4" applyNumberFormat="1" applyFont="1" applyFill="1" applyBorder="1" applyAlignment="1" applyProtection="1">
      <alignment horizontal="center" vertical="center"/>
      <protection locked="0"/>
    </xf>
    <xf numFmtId="165" fontId="7" fillId="0" borderId="0" xfId="0" applyNumberFormat="1" applyFont="1" applyAlignment="1">
      <alignment horizontal="right" vertical="center"/>
    </xf>
    <xf numFmtId="0" fontId="8" fillId="0" borderId="0" xfId="0" quotePrefix="1" applyNumberFormat="1" applyFont="1" applyAlignment="1">
      <alignment horizontal="left" vertical="center" wrapText="1"/>
    </xf>
    <xf numFmtId="0" fontId="8" fillId="0" borderId="0" xfId="0" applyNumberFormat="1" applyFont="1" applyAlignment="1">
      <alignment horizontal="left" vertical="center" wrapText="1"/>
    </xf>
    <xf numFmtId="165" fontId="7" fillId="0" borderId="0" xfId="0" applyNumberFormat="1" applyFont="1" applyAlignment="1">
      <alignment wrapText="1"/>
    </xf>
    <xf numFmtId="49" fontId="7" fillId="0" borderId="3" xfId="0" applyNumberFormat="1" applyFont="1" applyBorder="1" applyAlignment="1">
      <alignment horizontal="center" vertical="center"/>
    </xf>
    <xf numFmtId="49" fontId="7" fillId="0" borderId="0" xfId="0" applyNumberFormat="1" applyFont="1" applyAlignment="1">
      <alignment horizontal="center" vertical="center"/>
    </xf>
    <xf numFmtId="10" fontId="7" fillId="0" borderId="5" xfId="4" applyNumberFormat="1" applyFont="1" applyBorder="1" applyAlignment="1" applyProtection="1">
      <alignment horizontal="center" vertical="center"/>
    </xf>
    <xf numFmtId="0" fontId="5" fillId="9" borderId="0" xfId="0" applyFont="1" applyFill="1" applyBorder="1" applyAlignment="1" applyProtection="1">
      <alignment horizontal="center"/>
      <protection locked="0"/>
    </xf>
    <xf numFmtId="0" fontId="0" fillId="0" borderId="6" xfId="0" applyFont="1" applyBorder="1" applyAlignment="1">
      <alignment horizontal="center" vertical="center"/>
    </xf>
    <xf numFmtId="0" fontId="5" fillId="11" borderId="2" xfId="0" applyFont="1" applyFill="1" applyBorder="1" applyAlignment="1">
      <alignment horizontal="center" vertical="center"/>
    </xf>
    <xf numFmtId="49" fontId="24" fillId="6" borderId="0" xfId="4" applyNumberFormat="1" applyFont="1" applyFill="1" applyBorder="1" applyAlignment="1" applyProtection="1">
      <alignment horizontal="center"/>
      <protection hidden="1"/>
    </xf>
    <xf numFmtId="0" fontId="24" fillId="0" borderId="0" xfId="4" applyFont="1" applyBorder="1" applyAlignment="1" applyProtection="1">
      <alignment horizontal="center" vertical="center"/>
    </xf>
    <xf numFmtId="0" fontId="10" fillId="3" borderId="0" xfId="0" applyFont="1" applyFill="1" applyAlignment="1">
      <alignment horizontal="left" vertical="top" wrapText="1"/>
    </xf>
    <xf numFmtId="0" fontId="11" fillId="3" borderId="0" xfId="0" applyFont="1" applyFill="1" applyAlignment="1">
      <alignment horizontal="left" vertical="top" wrapText="1"/>
    </xf>
    <xf numFmtId="0" fontId="11" fillId="3" borderId="0" xfId="0" applyFont="1" applyFill="1" applyAlignment="1">
      <alignment horizontal="right" vertical="top" wrapText="1"/>
    </xf>
    <xf numFmtId="0" fontId="28" fillId="3" borderId="0" xfId="0" applyFont="1" applyFill="1" applyAlignment="1">
      <alignment horizontal="center" wrapText="1"/>
    </xf>
    <xf numFmtId="0" fontId="29" fillId="0" borderId="0" xfId="0" applyFont="1"/>
    <xf numFmtId="0" fontId="11" fillId="3" borderId="0" xfId="0" applyFont="1" applyFill="1" applyAlignment="1" applyProtection="1">
      <alignment horizontal="right" vertical="top" wrapText="1"/>
      <protection locked="0"/>
    </xf>
    <xf numFmtId="0" fontId="10" fillId="8" borderId="0" xfId="0" applyFont="1" applyFill="1" applyAlignment="1" applyProtection="1">
      <alignment horizontal="center" wrapText="1"/>
      <protection locked="0"/>
    </xf>
    <xf numFmtId="0" fontId="0" fillId="8" borderId="0" xfId="0" applyFill="1" applyProtection="1">
      <protection locked="0"/>
    </xf>
    <xf numFmtId="0" fontId="11" fillId="3" borderId="0" xfId="0" applyFont="1" applyFill="1" applyAlignment="1" applyProtection="1">
      <alignment horizontal="left" vertical="top" wrapText="1"/>
    </xf>
    <xf numFmtId="0" fontId="11" fillId="3" borderId="0" xfId="0" applyFont="1" applyFill="1" applyAlignment="1" applyProtection="1">
      <alignment horizontal="right" vertical="top" wrapText="1"/>
    </xf>
    <xf numFmtId="0" fontId="5" fillId="0" borderId="0" xfId="0" applyFont="1" applyFill="1" applyBorder="1" applyAlignment="1" applyProtection="1">
      <alignment horizontal="center"/>
      <protection locked="0"/>
    </xf>
    <xf numFmtId="0" fontId="34" fillId="0" borderId="22" xfId="0" applyFont="1" applyBorder="1" applyAlignment="1">
      <alignment horizontal="center" vertical="center" wrapText="1"/>
    </xf>
    <xf numFmtId="0" fontId="34" fillId="0" borderId="20"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23" xfId="0" applyFont="1" applyBorder="1" applyAlignment="1">
      <alignment horizontal="left" vertical="center" wrapText="1"/>
    </xf>
    <xf numFmtId="167" fontId="7" fillId="0" borderId="0" xfId="2" applyNumberFormat="1" applyFont="1" applyFill="1" applyBorder="1" applyAlignment="1" applyProtection="1">
      <alignment horizontal="center" vertical="center"/>
    </xf>
    <xf numFmtId="0" fontId="34" fillId="0" borderId="27" xfId="0" applyFont="1" applyBorder="1" applyAlignment="1">
      <alignment horizontal="center" vertical="center" wrapText="1"/>
    </xf>
    <xf numFmtId="10" fontId="7" fillId="0" borderId="22" xfId="8" applyNumberFormat="1" applyFont="1" applyFill="1" applyBorder="1" applyAlignment="1">
      <alignment horizontal="center" vertical="center" wrapText="1"/>
    </xf>
    <xf numFmtId="10" fontId="7" fillId="0" borderId="20" xfId="8" applyNumberFormat="1" applyFont="1" applyFill="1" applyBorder="1" applyAlignment="1">
      <alignment horizontal="center" vertical="center" wrapText="1"/>
    </xf>
    <xf numFmtId="39" fontId="7" fillId="7" borderId="24" xfId="9" applyNumberFormat="1" applyFont="1" applyFill="1" applyBorder="1" applyAlignment="1">
      <alignment horizontal="center" vertical="center" wrapText="1"/>
    </xf>
    <xf numFmtId="39" fontId="7" fillId="7" borderId="20" xfId="9" applyNumberFormat="1" applyFont="1" applyFill="1" applyBorder="1" applyAlignment="1">
      <alignment horizontal="center" vertical="center" wrapText="1"/>
    </xf>
    <xf numFmtId="0" fontId="7" fillId="0" borderId="8" xfId="0" applyFont="1" applyBorder="1" applyAlignment="1">
      <alignment horizontal="left" vertical="center" wrapText="1"/>
    </xf>
    <xf numFmtId="4" fontId="33" fillId="12" borderId="14" xfId="0" applyNumberFormat="1" applyFont="1" applyFill="1" applyBorder="1" applyAlignment="1">
      <alignment horizontal="center" vertical="center" wrapText="1"/>
    </xf>
    <xf numFmtId="4" fontId="33" fillId="12" borderId="15" xfId="0" applyNumberFormat="1" applyFont="1" applyFill="1" applyBorder="1" applyAlignment="1">
      <alignment horizontal="center" vertical="center" wrapText="1"/>
    </xf>
    <xf numFmtId="167" fontId="32" fillId="12" borderId="16" xfId="2" applyNumberFormat="1" applyFont="1" applyFill="1" applyBorder="1" applyAlignment="1">
      <alignment horizontal="center" vertical="center" wrapText="1"/>
    </xf>
    <xf numFmtId="167" fontId="32" fillId="12" borderId="19" xfId="2" applyNumberFormat="1" applyFont="1" applyFill="1" applyBorder="1" applyAlignment="1">
      <alignment horizontal="center" vertical="center" wrapText="1"/>
    </xf>
    <xf numFmtId="167" fontId="32" fillId="12" borderId="17" xfId="2" applyNumberFormat="1" applyFont="1" applyFill="1" applyBorder="1" applyAlignment="1">
      <alignment horizontal="center" vertical="center" wrapText="1"/>
    </xf>
    <xf numFmtId="167" fontId="32" fillId="12" borderId="18" xfId="2" applyNumberFormat="1" applyFont="1" applyFill="1" applyBorder="1" applyAlignment="1">
      <alignment horizontal="center" vertical="center" wrapText="1"/>
    </xf>
  </cellXfs>
  <cellStyles count="10">
    <cellStyle name="Moeda" xfId="2" builtinId="4"/>
    <cellStyle name="Normal" xfId="0" builtinId="0"/>
    <cellStyle name="Normal 11 3" xfId="7" xr:uid="{B840F913-7718-4759-A410-171312431BA6}"/>
    <cellStyle name="Normal 2" xfId="5" xr:uid="{AF36476F-E2AD-476E-95A4-4A723F15B621}"/>
    <cellStyle name="Normal 4" xfId="6" xr:uid="{E5422E02-AD88-4AA0-BAEE-348235136B66}"/>
    <cellStyle name="Porcentagem" xfId="3" builtinId="5"/>
    <cellStyle name="Porcentagem 3" xfId="8" xr:uid="{35EC04C7-639D-4784-9287-4D1E08A6E402}"/>
    <cellStyle name="Separador de milhares_Pasta1" xfId="9" xr:uid="{BCD04CE1-67CA-4BE3-B272-49F0F891B213}"/>
    <cellStyle name="Texto Explicativo" xfId="4" builtinId="53"/>
    <cellStyle name="Vírgula"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B75572-33B2-4EA9-B3F2-BD76E9A08A36}">
  <dimension ref="A1:H42"/>
  <sheetViews>
    <sheetView showGridLines="0" view="pageBreakPreview" topLeftCell="A11" zoomScale="85" zoomScaleNormal="100" zoomScaleSheetLayoutView="85" workbookViewId="0">
      <selection activeCell="C29" sqref="C29"/>
    </sheetView>
  </sheetViews>
  <sheetFormatPr defaultRowHeight="12.75" x14ac:dyDescent="0.2"/>
  <cols>
    <col min="1" max="1" width="24.140625" style="40" customWidth="1"/>
    <col min="2" max="4" width="23.85546875" style="40" customWidth="1"/>
    <col min="5" max="5" width="23.5703125" style="40" customWidth="1"/>
    <col min="6" max="6" width="16.42578125" style="40" customWidth="1"/>
    <col min="7" max="7" width="23.85546875" style="40" customWidth="1"/>
    <col min="8" max="1020" width="8.7109375" style="40" customWidth="1"/>
    <col min="1021" max="16384" width="9.140625" style="40"/>
  </cols>
  <sheetData>
    <row r="1" spans="1:7" ht="15" customHeight="1" x14ac:dyDescent="0.2">
      <c r="B1" s="215"/>
      <c r="C1" s="215"/>
      <c r="D1" s="215"/>
    </row>
    <row r="2" spans="1:7" ht="15" customHeight="1" x14ac:dyDescent="0.2">
      <c r="B2" s="215"/>
      <c r="C2" s="215"/>
      <c r="D2" s="215"/>
    </row>
    <row r="3" spans="1:7" ht="15" customHeight="1" x14ac:dyDescent="0.2">
      <c r="B3" s="215"/>
      <c r="C3" s="215"/>
      <c r="D3" s="215"/>
    </row>
    <row r="4" spans="1:7" ht="15" customHeight="1" x14ac:dyDescent="0.2">
      <c r="A4" s="216" t="s">
        <v>1832</v>
      </c>
      <c r="B4" s="216"/>
      <c r="C4" s="216"/>
      <c r="D4" s="216"/>
      <c r="E4" s="216"/>
    </row>
    <row r="5" spans="1:7" ht="15" customHeight="1" x14ac:dyDescent="0.2">
      <c r="B5" s="41"/>
      <c r="F5" s="42"/>
      <c r="G5" s="43"/>
    </row>
    <row r="6" spans="1:7" ht="15" customHeight="1" x14ac:dyDescent="0.2">
      <c r="B6" s="41"/>
      <c r="F6" s="42"/>
      <c r="G6" s="43"/>
    </row>
    <row r="7" spans="1:7" ht="15" customHeight="1" x14ac:dyDescent="0.2">
      <c r="B7" s="41"/>
      <c r="F7" s="43"/>
    </row>
    <row r="8" spans="1:7" ht="15" customHeight="1" x14ac:dyDescent="0.2">
      <c r="B8" s="214"/>
      <c r="C8" s="214"/>
      <c r="D8" s="214"/>
    </row>
    <row r="9" spans="1:7" ht="15" customHeight="1" x14ac:dyDescent="0.2">
      <c r="B9" s="214"/>
      <c r="C9" s="214"/>
      <c r="D9" s="214"/>
    </row>
    <row r="10" spans="1:7" ht="15" customHeight="1" x14ac:dyDescent="0.2">
      <c r="A10" s="112" t="s">
        <v>15</v>
      </c>
      <c r="B10" s="112" t="s">
        <v>1969</v>
      </c>
      <c r="C10" s="112"/>
      <c r="D10" s="112"/>
      <c r="E10" s="112"/>
    </row>
    <row r="11" spans="1:7" ht="15" customHeight="1" x14ac:dyDescent="0.2">
      <c r="A11" s="112" t="s">
        <v>0</v>
      </c>
      <c r="B11" s="112" t="s">
        <v>1936</v>
      </c>
      <c r="C11" s="112"/>
      <c r="D11" s="112"/>
      <c r="E11" s="112"/>
    </row>
    <row r="12" spans="1:7" ht="15" customHeight="1" x14ac:dyDescent="0.2">
      <c r="A12" s="40" t="s">
        <v>16</v>
      </c>
      <c r="B12" s="44" t="s">
        <v>35</v>
      </c>
      <c r="C12" s="44"/>
      <c r="D12" s="44"/>
      <c r="E12" s="44"/>
    </row>
    <row r="13" spans="1:7" ht="15" customHeight="1" x14ac:dyDescent="0.2">
      <c r="A13" s="40" t="s">
        <v>17</v>
      </c>
      <c r="B13" s="45" t="s">
        <v>36</v>
      </c>
      <c r="C13" s="45"/>
      <c r="D13" s="45"/>
    </row>
    <row r="14" spans="1:7" ht="15" customHeight="1" x14ac:dyDescent="0.2">
      <c r="A14" s="40" t="s">
        <v>1911</v>
      </c>
      <c r="B14" s="45" t="s">
        <v>1912</v>
      </c>
      <c r="C14" s="45"/>
      <c r="D14" s="45"/>
    </row>
    <row r="15" spans="1:7" ht="15" customHeight="1" x14ac:dyDescent="0.2">
      <c r="C15" s="45"/>
      <c r="D15" s="45"/>
    </row>
    <row r="16" spans="1:7" ht="42" customHeight="1" x14ac:dyDescent="0.2">
      <c r="B16" s="45"/>
      <c r="C16" s="45"/>
      <c r="D16" s="45"/>
    </row>
    <row r="17" spans="1:8" ht="42" customHeight="1" x14ac:dyDescent="0.2">
      <c r="A17" s="41"/>
      <c r="B17" s="41"/>
      <c r="C17" s="41"/>
    </row>
    <row r="18" spans="1:8" ht="15" customHeight="1" x14ac:dyDescent="0.2">
      <c r="A18" s="218" t="s">
        <v>1833</v>
      </c>
      <c r="B18" s="218"/>
      <c r="C18" s="105">
        <f>RESUMO!C21</f>
        <v>3200628.7600000002</v>
      </c>
      <c r="D18" s="46"/>
    </row>
    <row r="19" spans="1:8" ht="15" customHeight="1" x14ac:dyDescent="0.2">
      <c r="A19" s="218" t="s">
        <v>1834</v>
      </c>
      <c r="B19" s="218"/>
      <c r="C19" s="106">
        <f>RESUMO!C30</f>
        <v>71371.23000000001</v>
      </c>
      <c r="E19" s="47"/>
    </row>
    <row r="20" spans="1:8" ht="15" customHeight="1" x14ac:dyDescent="0.2">
      <c r="A20" s="218" t="s">
        <v>1835</v>
      </c>
      <c r="B20" s="218"/>
      <c r="C20" s="105">
        <f>C19+C18</f>
        <v>3271999.99</v>
      </c>
      <c r="D20" s="48"/>
      <c r="E20" s="48"/>
    </row>
    <row r="21" spans="1:8" ht="13.9" customHeight="1" x14ac:dyDescent="0.2">
      <c r="A21" s="219"/>
      <c r="B21" s="219"/>
      <c r="C21" s="219"/>
      <c r="D21" s="219"/>
      <c r="E21" s="219"/>
    </row>
    <row r="22" spans="1:8" ht="58.5" customHeight="1" x14ac:dyDescent="0.2">
      <c r="A22" s="219"/>
      <c r="B22" s="219"/>
      <c r="C22" s="219"/>
      <c r="D22" s="219"/>
      <c r="E22" s="219"/>
    </row>
    <row r="23" spans="1:8" ht="58.5" customHeight="1" x14ac:dyDescent="0.2">
      <c r="A23" s="219"/>
      <c r="B23" s="219"/>
      <c r="C23" s="219"/>
      <c r="D23" s="219"/>
      <c r="E23" s="219"/>
    </row>
    <row r="24" spans="1:8" ht="27" customHeight="1" x14ac:dyDescent="0.2">
      <c r="A24" s="49"/>
      <c r="B24" s="41"/>
      <c r="C24" s="41"/>
    </row>
    <row r="25" spans="1:8" ht="15" customHeight="1" x14ac:dyDescent="0.2">
      <c r="A25" s="49"/>
      <c r="B25" s="41"/>
      <c r="C25" s="41"/>
    </row>
    <row r="26" spans="1:8" ht="15" customHeight="1" x14ac:dyDescent="0.2">
      <c r="B26" s="112"/>
      <c r="C26" s="191" t="s">
        <v>1970</v>
      </c>
      <c r="D26" s="192"/>
    </row>
    <row r="27" spans="1:8" ht="15" customHeight="1" x14ac:dyDescent="0.2">
      <c r="C27" s="190"/>
      <c r="D27" s="41"/>
      <c r="G27" s="41"/>
      <c r="H27" s="41"/>
    </row>
    <row r="28" spans="1:8" ht="15" customHeight="1" x14ac:dyDescent="0.2">
      <c r="C28" s="50"/>
      <c r="G28" s="41"/>
      <c r="H28" s="41"/>
    </row>
    <row r="29" spans="1:8" ht="15" customHeight="1" x14ac:dyDescent="0.2">
      <c r="C29" s="50"/>
      <c r="G29" s="41"/>
      <c r="H29" s="41"/>
    </row>
    <row r="30" spans="1:8" ht="32.25" customHeight="1" x14ac:dyDescent="0.2">
      <c r="C30" s="50"/>
      <c r="G30" s="41"/>
      <c r="H30" s="41"/>
    </row>
    <row r="31" spans="1:8" ht="32.25" customHeight="1" x14ac:dyDescent="0.2">
      <c r="B31" s="51"/>
    </row>
    <row r="32" spans="1:8" ht="15" customHeight="1" x14ac:dyDescent="0.2">
      <c r="B32" s="50"/>
    </row>
    <row r="33" spans="1:5" ht="15" customHeight="1" x14ac:dyDescent="0.2">
      <c r="B33" s="50"/>
    </row>
    <row r="34" spans="1:5" ht="15" customHeight="1" x14ac:dyDescent="0.2">
      <c r="B34" s="214" t="s">
        <v>19</v>
      </c>
      <c r="C34" s="214"/>
      <c r="D34" s="214"/>
    </row>
    <row r="35" spans="1:5" ht="15" customHeight="1" x14ac:dyDescent="0.2">
      <c r="B35" s="217" t="s">
        <v>1939</v>
      </c>
      <c r="C35" s="217"/>
      <c r="D35" s="217"/>
      <c r="E35" s="52"/>
    </row>
    <row r="36" spans="1:5" ht="15" customHeight="1" x14ac:dyDescent="0.2">
      <c r="B36" s="217" t="s">
        <v>1971</v>
      </c>
      <c r="C36" s="217"/>
      <c r="D36" s="217"/>
      <c r="E36" s="52"/>
    </row>
    <row r="37" spans="1:5" ht="15" customHeight="1" x14ac:dyDescent="0.2">
      <c r="B37" s="217" t="s">
        <v>1941</v>
      </c>
      <c r="C37" s="217"/>
      <c r="D37" s="217"/>
      <c r="E37" s="52"/>
    </row>
    <row r="38" spans="1:5" ht="15" customHeight="1" x14ac:dyDescent="0.2">
      <c r="B38" s="45"/>
      <c r="C38" s="45"/>
      <c r="D38" s="45"/>
    </row>
    <row r="39" spans="1:5" ht="15" customHeight="1" x14ac:dyDescent="0.2">
      <c r="A39" s="41"/>
      <c r="B39" s="53"/>
      <c r="C39" s="53"/>
      <c r="D39" s="53"/>
      <c r="E39" s="41"/>
    </row>
    <row r="40" spans="1:5" ht="15" customHeight="1" x14ac:dyDescent="0.2">
      <c r="A40" s="53"/>
      <c r="B40" s="53"/>
      <c r="C40" s="53"/>
      <c r="D40" s="53"/>
      <c r="E40" s="53"/>
    </row>
    <row r="41" spans="1:5" ht="15" customHeight="1" x14ac:dyDescent="0.2">
      <c r="A41" s="41"/>
      <c r="B41" s="45"/>
      <c r="C41" s="45"/>
      <c r="D41" s="45"/>
      <c r="E41" s="41"/>
    </row>
    <row r="42" spans="1:5" ht="15" customHeight="1" x14ac:dyDescent="0.2"/>
  </sheetData>
  <sheetProtection algorithmName="SHA-512" hashValue="DodkvlCNvQUevg30Qlk+K1Xl4JfR0CAG1jHD4EpIO3lPnKeFHrUacnAVTlSFv6UHE6ajP9xFX9p0Xhp+yV2sug==" saltValue="S3Q+trgbccWhuUT/3HlSTQ==" spinCount="100000" sheet="1" objects="1" scenarios="1" formatCells="0"/>
  <mergeCells count="16">
    <mergeCell ref="B34:D34"/>
    <mergeCell ref="B35:D35"/>
    <mergeCell ref="B36:D36"/>
    <mergeCell ref="B37:D37"/>
    <mergeCell ref="A18:B18"/>
    <mergeCell ref="A21:E21"/>
    <mergeCell ref="A22:E22"/>
    <mergeCell ref="A23:E23"/>
    <mergeCell ref="A19:B19"/>
    <mergeCell ref="A20:B20"/>
    <mergeCell ref="B9:D9"/>
    <mergeCell ref="B1:D1"/>
    <mergeCell ref="B2:D2"/>
    <mergeCell ref="B3:D3"/>
    <mergeCell ref="A4:E4"/>
    <mergeCell ref="B8:D8"/>
  </mergeCells>
  <pageMargins left="0.51181102362204722" right="0.51181102362204722" top="0.78740157480314965" bottom="0.78740157480314965" header="0.31496062992125984" footer="0.31496062992125984"/>
  <pageSetup paperSize="9" scale="77" orientation="portrait" r:id="rId1"/>
  <headerFooter>
    <oddHeader>&amp;L&amp;G</oddHeader>
    <oddFooter>&amp;CCBC Construtora Brasil Central Ltda
ADE Conjunto 17, Lote 01, Loja 02- Águas Claras -   Fone: (61) 32340706 - CEP: 71988-540 - Brasilia/DF
CNPJ: 04.496.605/0001-76   -  
www.cbc.eng.br         - cbc@cbc.eng.br</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6A1AC-F863-4569-937C-B907432B54E2}">
  <dimension ref="A1:G74"/>
  <sheetViews>
    <sheetView showGridLines="0" view="pageBreakPreview" topLeftCell="A37" zoomScale="85" zoomScaleNormal="100" zoomScaleSheetLayoutView="85" workbookViewId="0">
      <selection activeCell="B68" sqref="B68"/>
    </sheetView>
  </sheetViews>
  <sheetFormatPr defaultRowHeight="15" x14ac:dyDescent="0.25"/>
  <cols>
    <col min="1" max="1" width="6" style="103" customWidth="1"/>
    <col min="2" max="2" width="60.28515625" style="103" customWidth="1"/>
    <col min="3" max="5" width="8.85546875" style="103" customWidth="1"/>
    <col min="6" max="6" width="13.7109375" style="103" customWidth="1"/>
    <col min="7" max="7" width="2.140625" style="103" customWidth="1"/>
    <col min="8" max="1018" width="8.85546875" style="103" customWidth="1"/>
    <col min="1019" max="16384" width="9.140625" style="103"/>
  </cols>
  <sheetData>
    <row r="1" spans="1:7" ht="15.75" x14ac:dyDescent="0.25">
      <c r="A1" s="222" t="s">
        <v>34</v>
      </c>
      <c r="B1" s="222"/>
      <c r="C1" s="222"/>
      <c r="D1" s="222"/>
      <c r="E1" s="222"/>
      <c r="F1" s="222"/>
      <c r="G1" s="1"/>
    </row>
    <row r="2" spans="1:7" ht="21.75" customHeight="1" x14ac:dyDescent="0.25">
      <c r="A2" s="223" t="s">
        <v>1</v>
      </c>
      <c r="B2" s="223"/>
      <c r="C2" s="223"/>
      <c r="D2" s="223"/>
      <c r="E2" s="223"/>
      <c r="F2" s="223"/>
      <c r="G2" s="1"/>
    </row>
    <row r="3" spans="1:7" x14ac:dyDescent="0.25">
      <c r="A3" s="224" t="s">
        <v>32</v>
      </c>
      <c r="B3" s="224"/>
      <c r="C3" s="224"/>
      <c r="D3" s="224"/>
      <c r="E3" s="224"/>
      <c r="F3" s="104">
        <f>F26</f>
        <v>0.18709999999999999</v>
      </c>
      <c r="G3" s="1"/>
    </row>
    <row r="4" spans="1:7" ht="15.75" x14ac:dyDescent="0.25">
      <c r="A4" s="225"/>
      <c r="B4" s="225"/>
      <c r="C4" s="225"/>
      <c r="D4" s="225"/>
      <c r="E4" s="225"/>
      <c r="F4" s="225"/>
      <c r="G4" s="1"/>
    </row>
    <row r="5" spans="1:7" ht="30" customHeight="1" x14ac:dyDescent="0.25">
      <c r="A5" s="226" t="s">
        <v>2</v>
      </c>
      <c r="B5" s="226"/>
      <c r="C5" s="226"/>
      <c r="D5" s="226"/>
      <c r="E5" s="226"/>
      <c r="F5" s="226"/>
      <c r="G5" s="1"/>
    </row>
    <row r="6" spans="1:7" ht="24" customHeight="1" x14ac:dyDescent="0.25">
      <c r="A6" s="2" t="s">
        <v>3</v>
      </c>
      <c r="B6" s="220" t="s">
        <v>20</v>
      </c>
      <c r="C6" s="220"/>
      <c r="D6" s="3" t="s">
        <v>4</v>
      </c>
      <c r="E6" s="3" t="s">
        <v>5</v>
      </c>
      <c r="F6" s="4" t="s">
        <v>6</v>
      </c>
      <c r="G6" s="1"/>
    </row>
    <row r="7" spans="1:7" x14ac:dyDescent="0.25">
      <c r="A7" s="5"/>
      <c r="B7" s="6"/>
      <c r="C7" s="7"/>
      <c r="D7" s="8"/>
      <c r="E7" s="8"/>
      <c r="F7" s="9"/>
      <c r="G7" s="1"/>
    </row>
    <row r="8" spans="1:7" x14ac:dyDescent="0.25">
      <c r="A8" s="10" t="s">
        <v>7</v>
      </c>
      <c r="B8" s="11" t="s">
        <v>21</v>
      </c>
      <c r="C8" s="12"/>
      <c r="D8" s="120">
        <v>3.0800000000000001E-2</v>
      </c>
      <c r="E8" s="13" t="s">
        <v>5</v>
      </c>
      <c r="F8" s="14"/>
      <c r="G8" s="1"/>
    </row>
    <row r="9" spans="1:7" x14ac:dyDescent="0.25">
      <c r="A9" s="10" t="s">
        <v>8</v>
      </c>
      <c r="B9" s="11" t="s">
        <v>22</v>
      </c>
      <c r="C9" s="12"/>
      <c r="D9" s="120">
        <v>0.01</v>
      </c>
      <c r="E9" s="13" t="s">
        <v>5</v>
      </c>
      <c r="F9" s="14"/>
      <c r="G9" s="1"/>
    </row>
    <row r="10" spans="1:7" x14ac:dyDescent="0.25">
      <c r="A10" s="10" t="s">
        <v>9</v>
      </c>
      <c r="B10" s="11" t="s">
        <v>23</v>
      </c>
      <c r="C10" s="12"/>
      <c r="D10" s="228">
        <v>6.1999999999999998E-3</v>
      </c>
      <c r="E10" s="13" t="s">
        <v>5</v>
      </c>
      <c r="F10" s="14"/>
      <c r="G10" s="1"/>
    </row>
    <row r="11" spans="1:7" x14ac:dyDescent="0.25">
      <c r="A11" s="10" t="s">
        <v>10</v>
      </c>
      <c r="B11" s="11" t="s">
        <v>24</v>
      </c>
      <c r="C11" s="12"/>
      <c r="D11" s="228"/>
      <c r="E11" s="13"/>
      <c r="F11" s="14"/>
      <c r="G11" s="1"/>
    </row>
    <row r="12" spans="1:7" x14ac:dyDescent="0.25">
      <c r="A12" s="2"/>
      <c r="B12" s="229" t="s">
        <v>25</v>
      </c>
      <c r="C12" s="229"/>
      <c r="D12" s="121">
        <f>SUM(D8:D10)</f>
        <v>4.7E-2</v>
      </c>
      <c r="E12" s="3"/>
      <c r="F12" s="16">
        <f>D12</f>
        <v>4.7E-2</v>
      </c>
      <c r="G12" s="1"/>
    </row>
    <row r="13" spans="1:7" x14ac:dyDescent="0.25">
      <c r="A13" s="5"/>
      <c r="B13" s="17"/>
      <c r="C13" s="7"/>
      <c r="D13" s="122"/>
      <c r="E13" s="8"/>
      <c r="F13" s="9"/>
      <c r="G13" s="1"/>
    </row>
    <row r="14" spans="1:7" x14ac:dyDescent="0.25">
      <c r="A14" s="10" t="s">
        <v>11</v>
      </c>
      <c r="B14" s="11" t="s">
        <v>26</v>
      </c>
      <c r="C14" s="12"/>
      <c r="D14" s="120">
        <v>1.0500000000000001E-2</v>
      </c>
      <c r="E14" s="13" t="s">
        <v>5</v>
      </c>
      <c r="F14" s="14"/>
      <c r="G14" s="1"/>
    </row>
    <row r="15" spans="1:7" x14ac:dyDescent="0.25">
      <c r="A15" s="10"/>
      <c r="B15" s="229" t="s">
        <v>25</v>
      </c>
      <c r="C15" s="229"/>
      <c r="D15" s="121">
        <f>D14</f>
        <v>1.0500000000000001E-2</v>
      </c>
      <c r="E15" s="13"/>
      <c r="F15" s="16">
        <f>D15</f>
        <v>1.0500000000000001E-2</v>
      </c>
      <c r="G15" s="1"/>
    </row>
    <row r="16" spans="1:7" x14ac:dyDescent="0.25">
      <c r="A16" s="10"/>
      <c r="B16" s="15"/>
      <c r="C16" s="15"/>
      <c r="D16" s="121"/>
      <c r="E16" s="13"/>
      <c r="F16" s="16"/>
      <c r="G16" s="1"/>
    </row>
    <row r="17" spans="1:7" x14ac:dyDescent="0.25">
      <c r="A17" s="5"/>
      <c r="B17" s="17" t="s">
        <v>27</v>
      </c>
      <c r="C17" s="7"/>
      <c r="D17" s="122"/>
      <c r="E17" s="8"/>
      <c r="F17" s="9"/>
      <c r="G17" s="1"/>
    </row>
    <row r="18" spans="1:7" ht="13.9" customHeight="1" x14ac:dyDescent="0.25">
      <c r="A18" s="10" t="s">
        <v>12</v>
      </c>
      <c r="B18" s="230" t="s">
        <v>1931</v>
      </c>
      <c r="C18" s="231"/>
      <c r="D18" s="120">
        <v>0.03</v>
      </c>
      <c r="E18" s="13" t="s">
        <v>5</v>
      </c>
      <c r="F18" s="14"/>
      <c r="G18" s="1"/>
    </row>
    <row r="19" spans="1:7" x14ac:dyDescent="0.25">
      <c r="A19" s="10" t="s">
        <v>13</v>
      </c>
      <c r="B19" s="11" t="s">
        <v>28</v>
      </c>
      <c r="C19" s="13"/>
      <c r="D19" s="120">
        <v>6.4999999999999997E-3</v>
      </c>
      <c r="E19" s="13" t="s">
        <v>5</v>
      </c>
      <c r="F19" s="14"/>
      <c r="G19" s="1"/>
    </row>
    <row r="20" spans="1:7" x14ac:dyDescent="0.25">
      <c r="A20" s="10" t="s">
        <v>14</v>
      </c>
      <c r="B20" s="11" t="s">
        <v>29</v>
      </c>
      <c r="C20" s="13"/>
      <c r="D20" s="120">
        <v>0.01</v>
      </c>
      <c r="E20" s="13" t="s">
        <v>5</v>
      </c>
      <c r="F20" s="14"/>
      <c r="G20" s="1"/>
    </row>
    <row r="21" spans="1:7" x14ac:dyDescent="0.25">
      <c r="A21" s="10"/>
      <c r="B21" s="229" t="s">
        <v>25</v>
      </c>
      <c r="C21" s="229"/>
      <c r="D21" s="121">
        <f>SUM(D18:D20)</f>
        <v>4.65E-2</v>
      </c>
      <c r="E21" s="13"/>
      <c r="F21" s="16">
        <f>D21</f>
        <v>4.65E-2</v>
      </c>
      <c r="G21" s="1"/>
    </row>
    <row r="22" spans="1:7" x14ac:dyDescent="0.25">
      <c r="A22" s="5"/>
      <c r="B22" s="232"/>
      <c r="C22" s="232"/>
      <c r="D22" s="122"/>
      <c r="E22" s="8"/>
      <c r="F22" s="9"/>
      <c r="G22" s="1"/>
    </row>
    <row r="23" spans="1:7" x14ac:dyDescent="0.25">
      <c r="A23" s="10" t="s">
        <v>1932</v>
      </c>
      <c r="B23" s="11" t="s">
        <v>30</v>
      </c>
      <c r="C23" s="12"/>
      <c r="D23" s="120">
        <v>6.9900000000000004E-2</v>
      </c>
      <c r="E23" s="13" t="s">
        <v>5</v>
      </c>
      <c r="F23" s="14"/>
      <c r="G23" s="1"/>
    </row>
    <row r="24" spans="1:7" x14ac:dyDescent="0.25">
      <c r="A24" s="10"/>
      <c r="B24" s="229" t="s">
        <v>31</v>
      </c>
      <c r="C24" s="229"/>
      <c r="D24" s="3">
        <f>D23</f>
        <v>6.9900000000000004E-2</v>
      </c>
      <c r="E24" s="13"/>
      <c r="F24" s="16">
        <f>D24</f>
        <v>6.9900000000000004E-2</v>
      </c>
      <c r="G24" s="1"/>
    </row>
    <row r="25" spans="1:7" x14ac:dyDescent="0.25">
      <c r="A25" s="10"/>
      <c r="B25" s="18"/>
      <c r="C25" s="18"/>
      <c r="D25" s="3"/>
      <c r="E25" s="13"/>
      <c r="F25" s="16"/>
      <c r="G25" s="1"/>
    </row>
    <row r="26" spans="1:7" x14ac:dyDescent="0.25">
      <c r="A26" s="233"/>
      <c r="B26" s="234"/>
      <c r="C26" s="234"/>
      <c r="D26" s="13"/>
      <c r="E26" s="13"/>
      <c r="F26" s="235">
        <f>ROUND((((1+F12)*(1+F15)*(1+F24)/(1-F21))-1),4)</f>
        <v>0.18709999999999999</v>
      </c>
      <c r="G26" s="1"/>
    </row>
    <row r="27" spans="1:7" x14ac:dyDescent="0.25">
      <c r="A27" s="233"/>
      <c r="B27" s="19"/>
      <c r="C27" s="19"/>
      <c r="D27" s="13"/>
      <c r="E27" s="13"/>
      <c r="F27" s="235"/>
      <c r="G27" s="1"/>
    </row>
    <row r="28" spans="1:7" x14ac:dyDescent="0.25">
      <c r="A28" s="233"/>
      <c r="B28" s="19"/>
      <c r="C28" s="19"/>
      <c r="D28" s="13"/>
      <c r="E28" s="13"/>
      <c r="F28" s="235"/>
      <c r="G28" s="1"/>
    </row>
    <row r="29" spans="1:7" x14ac:dyDescent="0.25">
      <c r="A29" s="233"/>
      <c r="B29" s="19"/>
      <c r="C29" s="19"/>
      <c r="D29" s="13"/>
      <c r="E29" s="13"/>
      <c r="F29" s="235"/>
      <c r="G29" s="1"/>
    </row>
    <row r="30" spans="1:7" x14ac:dyDescent="0.25">
      <c r="A30" s="233"/>
      <c r="B30" s="19"/>
      <c r="C30" s="19"/>
      <c r="D30" s="13"/>
      <c r="E30" s="13"/>
      <c r="F30" s="235"/>
      <c r="G30" s="1"/>
    </row>
    <row r="31" spans="1:7" x14ac:dyDescent="0.25">
      <c r="A31" s="233"/>
      <c r="B31" s="19"/>
      <c r="C31" s="19"/>
      <c r="D31" s="13"/>
      <c r="E31" s="13"/>
      <c r="F31" s="235"/>
      <c r="G31" s="1"/>
    </row>
    <row r="32" spans="1:7" x14ac:dyDescent="0.25">
      <c r="A32" s="233"/>
      <c r="B32" s="19"/>
      <c r="C32" s="19"/>
      <c r="D32" s="13"/>
      <c r="E32" s="13"/>
      <c r="F32" s="235"/>
      <c r="G32" s="1"/>
    </row>
    <row r="33" spans="1:7" x14ac:dyDescent="0.25">
      <c r="A33" s="2"/>
      <c r="B33" s="221" t="s">
        <v>1929</v>
      </c>
      <c r="C33" s="221"/>
      <c r="D33" s="221"/>
      <c r="E33" s="221"/>
      <c r="F33" s="16"/>
      <c r="G33" s="1"/>
    </row>
    <row r="34" spans="1:7" x14ac:dyDescent="0.25">
      <c r="A34" s="2"/>
      <c r="B34" s="236" t="s">
        <v>1939</v>
      </c>
      <c r="C34" s="236"/>
      <c r="D34" s="236"/>
      <c r="E34" s="236"/>
      <c r="F34" s="16"/>
      <c r="G34" s="1"/>
    </row>
    <row r="35" spans="1:7" x14ac:dyDescent="0.25">
      <c r="A35" s="2"/>
      <c r="B35" s="227" t="s">
        <v>1940</v>
      </c>
      <c r="C35" s="227"/>
      <c r="D35" s="227"/>
      <c r="E35" s="227"/>
      <c r="F35" s="16"/>
      <c r="G35" s="1"/>
    </row>
    <row r="36" spans="1:7" ht="15.75" x14ac:dyDescent="0.25">
      <c r="A36" s="20"/>
      <c r="B36" s="227" t="s">
        <v>1941</v>
      </c>
      <c r="C36" s="227"/>
      <c r="D36" s="227"/>
      <c r="E36" s="227"/>
      <c r="F36" s="21"/>
      <c r="G36" s="1"/>
    </row>
    <row r="37" spans="1:7" ht="15.75" thickBot="1" x14ac:dyDescent="0.3">
      <c r="A37" s="237"/>
      <c r="B37" s="237"/>
      <c r="C37" s="237"/>
      <c r="D37" s="237"/>
      <c r="E37" s="237"/>
      <c r="F37" s="237"/>
      <c r="G37" s="1"/>
    </row>
    <row r="38" spans="1:7" ht="15.75" x14ac:dyDescent="0.25">
      <c r="A38" s="222" t="s">
        <v>34</v>
      </c>
      <c r="B38" s="222"/>
      <c r="C38" s="222"/>
      <c r="D38" s="222"/>
      <c r="E38" s="222"/>
      <c r="F38" s="222"/>
      <c r="G38" s="1"/>
    </row>
    <row r="39" spans="1:7" ht="21.75" customHeight="1" x14ac:dyDescent="0.25">
      <c r="A39" s="238" t="s">
        <v>33</v>
      </c>
      <c r="B39" s="238"/>
      <c r="C39" s="238"/>
      <c r="D39" s="238"/>
      <c r="E39" s="238"/>
      <c r="F39" s="238"/>
      <c r="G39" s="1"/>
    </row>
    <row r="40" spans="1:7" x14ac:dyDescent="0.25">
      <c r="A40" s="224" t="s">
        <v>32</v>
      </c>
      <c r="B40" s="224"/>
      <c r="C40" s="224"/>
      <c r="D40" s="224"/>
      <c r="E40" s="224"/>
      <c r="F40" s="104">
        <f>F63</f>
        <v>0.1089</v>
      </c>
      <c r="G40" s="1"/>
    </row>
    <row r="41" spans="1:7" ht="15.75" x14ac:dyDescent="0.25">
      <c r="A41" s="225"/>
      <c r="B41" s="225"/>
      <c r="C41" s="225"/>
      <c r="D41" s="225"/>
      <c r="E41" s="225"/>
      <c r="F41" s="225"/>
      <c r="G41" s="1"/>
    </row>
    <row r="42" spans="1:7" ht="30" customHeight="1" x14ac:dyDescent="0.25">
      <c r="A42" s="226" t="s">
        <v>2</v>
      </c>
      <c r="B42" s="226"/>
      <c r="C42" s="226"/>
      <c r="D42" s="226"/>
      <c r="E42" s="226"/>
      <c r="F42" s="226"/>
      <c r="G42" s="1"/>
    </row>
    <row r="43" spans="1:7" ht="24" customHeight="1" x14ac:dyDescent="0.25">
      <c r="A43" s="2" t="s">
        <v>3</v>
      </c>
      <c r="B43" s="220" t="s">
        <v>20</v>
      </c>
      <c r="C43" s="220"/>
      <c r="D43" s="3" t="s">
        <v>4</v>
      </c>
      <c r="E43" s="3" t="s">
        <v>5</v>
      </c>
      <c r="F43" s="4" t="s">
        <v>6</v>
      </c>
      <c r="G43" s="1"/>
    </row>
    <row r="44" spans="1:7" x14ac:dyDescent="0.25">
      <c r="A44" s="5"/>
      <c r="B44" s="6"/>
      <c r="C44" s="7"/>
      <c r="D44" s="8"/>
      <c r="E44" s="8"/>
      <c r="F44" s="9"/>
      <c r="G44" s="1"/>
    </row>
    <row r="45" spans="1:7" x14ac:dyDescent="0.25">
      <c r="A45" s="10" t="s">
        <v>7</v>
      </c>
      <c r="B45" s="11" t="s">
        <v>21</v>
      </c>
      <c r="C45" s="12"/>
      <c r="D45" s="120">
        <v>9.1999999999999998E-3</v>
      </c>
      <c r="E45" s="13" t="s">
        <v>5</v>
      </c>
      <c r="F45" s="14"/>
      <c r="G45" s="1"/>
    </row>
    <row r="46" spans="1:7" x14ac:dyDescent="0.25">
      <c r="A46" s="10" t="s">
        <v>8</v>
      </c>
      <c r="B46" s="11" t="s">
        <v>22</v>
      </c>
      <c r="C46" s="12"/>
      <c r="D46" s="120">
        <v>6.8999999999999999E-3</v>
      </c>
      <c r="E46" s="13" t="s">
        <v>5</v>
      </c>
      <c r="F46" s="14"/>
      <c r="G46" s="1"/>
    </row>
    <row r="47" spans="1:7" x14ac:dyDescent="0.25">
      <c r="A47" s="10" t="s">
        <v>9</v>
      </c>
      <c r="B47" s="11" t="s">
        <v>23</v>
      </c>
      <c r="C47" s="12"/>
      <c r="D47" s="228">
        <v>3.7000000000000002E-3</v>
      </c>
      <c r="E47" s="13" t="s">
        <v>5</v>
      </c>
      <c r="F47" s="14"/>
      <c r="G47" s="1"/>
    </row>
    <row r="48" spans="1:7" x14ac:dyDescent="0.25">
      <c r="A48" s="10" t="s">
        <v>10</v>
      </c>
      <c r="B48" s="11" t="s">
        <v>24</v>
      </c>
      <c r="C48" s="12"/>
      <c r="D48" s="228"/>
      <c r="E48" s="13"/>
      <c r="F48" s="14"/>
      <c r="G48" s="1"/>
    </row>
    <row r="49" spans="1:7" x14ac:dyDescent="0.25">
      <c r="A49" s="2"/>
      <c r="B49" s="229" t="s">
        <v>25</v>
      </c>
      <c r="C49" s="229"/>
      <c r="D49" s="121">
        <f>SUM(D45:D47)</f>
        <v>1.9799999999999998E-2</v>
      </c>
      <c r="E49" s="3"/>
      <c r="F49" s="16">
        <f>D49</f>
        <v>1.9799999999999998E-2</v>
      </c>
      <c r="G49" s="1"/>
    </row>
    <row r="50" spans="1:7" x14ac:dyDescent="0.25">
      <c r="A50" s="5"/>
      <c r="B50" s="17"/>
      <c r="C50" s="7"/>
      <c r="D50" s="122"/>
      <c r="E50" s="8"/>
      <c r="F50" s="9"/>
      <c r="G50" s="1"/>
    </row>
    <row r="51" spans="1:7" x14ac:dyDescent="0.25">
      <c r="A51" s="10" t="s">
        <v>11</v>
      </c>
      <c r="B51" s="11" t="s">
        <v>26</v>
      </c>
      <c r="C51" s="12"/>
      <c r="D51" s="120">
        <v>7.4999999999999997E-3</v>
      </c>
      <c r="E51" s="13" t="s">
        <v>5</v>
      </c>
      <c r="F51" s="14"/>
      <c r="G51" s="1"/>
    </row>
    <row r="52" spans="1:7" x14ac:dyDescent="0.25">
      <c r="A52" s="10"/>
      <c r="B52" s="229" t="s">
        <v>25</v>
      </c>
      <c r="C52" s="229"/>
      <c r="D52" s="121">
        <f>D51</f>
        <v>7.4999999999999997E-3</v>
      </c>
      <c r="E52" s="13"/>
      <c r="F52" s="16">
        <f>D52</f>
        <v>7.4999999999999997E-3</v>
      </c>
      <c r="G52" s="1"/>
    </row>
    <row r="53" spans="1:7" x14ac:dyDescent="0.25">
      <c r="A53" s="10"/>
      <c r="B53" s="15"/>
      <c r="C53" s="15"/>
      <c r="D53" s="121"/>
      <c r="E53" s="13"/>
      <c r="F53" s="16"/>
      <c r="G53" s="1"/>
    </row>
    <row r="54" spans="1:7" x14ac:dyDescent="0.25">
      <c r="A54" s="5"/>
      <c r="B54" s="17" t="s">
        <v>27</v>
      </c>
      <c r="C54" s="7"/>
      <c r="D54" s="122"/>
      <c r="E54" s="8"/>
      <c r="F54" s="9"/>
      <c r="G54" s="1"/>
    </row>
    <row r="55" spans="1:7" ht="13.9" customHeight="1" x14ac:dyDescent="0.25">
      <c r="A55" s="10" t="s">
        <v>12</v>
      </c>
      <c r="B55" s="230" t="s">
        <v>1931</v>
      </c>
      <c r="C55" s="231"/>
      <c r="D55" s="120">
        <v>0.03</v>
      </c>
      <c r="E55" s="13" t="s">
        <v>5</v>
      </c>
      <c r="F55" s="14"/>
      <c r="G55" s="1"/>
    </row>
    <row r="56" spans="1:7" x14ac:dyDescent="0.25">
      <c r="A56" s="10" t="s">
        <v>13</v>
      </c>
      <c r="B56" s="11" t="s">
        <v>28</v>
      </c>
      <c r="C56" s="13"/>
      <c r="D56" s="120">
        <v>6.4999999999999997E-3</v>
      </c>
      <c r="E56" s="13" t="s">
        <v>5</v>
      </c>
      <c r="F56" s="14"/>
      <c r="G56" s="1"/>
    </row>
    <row r="57" spans="1:7" x14ac:dyDescent="0.25">
      <c r="A57" s="10"/>
      <c r="B57" s="11"/>
      <c r="C57" s="13"/>
      <c r="D57" s="123"/>
      <c r="E57" s="13"/>
      <c r="F57" s="14"/>
      <c r="G57" s="1"/>
    </row>
    <row r="58" spans="1:7" x14ac:dyDescent="0.25">
      <c r="A58" s="10"/>
      <c r="B58" s="229" t="s">
        <v>25</v>
      </c>
      <c r="C58" s="229"/>
      <c r="D58" s="121">
        <f>SUM(D55:D56)</f>
        <v>3.6499999999999998E-2</v>
      </c>
      <c r="E58" s="13"/>
      <c r="F58" s="16">
        <f>D58</f>
        <v>3.6499999999999998E-2</v>
      </c>
      <c r="G58" s="1"/>
    </row>
    <row r="59" spans="1:7" x14ac:dyDescent="0.25">
      <c r="A59" s="5"/>
      <c r="B59" s="232"/>
      <c r="C59" s="232"/>
      <c r="D59" s="122"/>
      <c r="E59" s="8"/>
      <c r="F59" s="9"/>
      <c r="G59" s="1"/>
    </row>
    <row r="60" spans="1:7" x14ac:dyDescent="0.25">
      <c r="A60" s="10" t="s">
        <v>14</v>
      </c>
      <c r="B60" s="11" t="s">
        <v>30</v>
      </c>
      <c r="C60" s="12"/>
      <c r="D60" s="120">
        <v>3.9899999999999998E-2</v>
      </c>
      <c r="E60" s="13" t="s">
        <v>5</v>
      </c>
      <c r="F60" s="14"/>
      <c r="G60" s="1"/>
    </row>
    <row r="61" spans="1:7" x14ac:dyDescent="0.25">
      <c r="A61" s="10"/>
      <c r="B61" s="229" t="s">
        <v>31</v>
      </c>
      <c r="C61" s="229"/>
      <c r="D61" s="3">
        <f>D60</f>
        <v>3.9899999999999998E-2</v>
      </c>
      <c r="E61" s="13"/>
      <c r="F61" s="16">
        <f>D61</f>
        <v>3.9899999999999998E-2</v>
      </c>
      <c r="G61" s="1"/>
    </row>
    <row r="62" spans="1:7" x14ac:dyDescent="0.25">
      <c r="A62" s="10"/>
      <c r="B62" s="18"/>
      <c r="C62" s="18"/>
      <c r="D62" s="3"/>
      <c r="E62" s="13"/>
      <c r="F62" s="16"/>
      <c r="G62" s="1"/>
    </row>
    <row r="63" spans="1:7" x14ac:dyDescent="0.25">
      <c r="A63" s="233"/>
      <c r="B63" s="234"/>
      <c r="C63" s="234"/>
      <c r="D63" s="13"/>
      <c r="E63" s="13"/>
      <c r="F63" s="235">
        <f>ROUND((((1+F49)*(1+F52)*(1+F61)/(1-F58))-1),4)</f>
        <v>0.1089</v>
      </c>
      <c r="G63" s="1"/>
    </row>
    <row r="64" spans="1:7" x14ac:dyDescent="0.25">
      <c r="A64" s="233"/>
      <c r="B64" s="19"/>
      <c r="C64" s="19"/>
      <c r="D64" s="13"/>
      <c r="E64" s="13"/>
      <c r="F64" s="235"/>
      <c r="G64" s="1"/>
    </row>
    <row r="65" spans="1:7" x14ac:dyDescent="0.25">
      <c r="A65" s="233"/>
      <c r="B65" s="19"/>
      <c r="C65" s="19"/>
      <c r="D65" s="13"/>
      <c r="E65" s="13"/>
      <c r="F65" s="235"/>
      <c r="G65" s="1"/>
    </row>
    <row r="66" spans="1:7" x14ac:dyDescent="0.25">
      <c r="A66" s="233"/>
      <c r="B66" s="19"/>
      <c r="C66" s="19"/>
      <c r="D66" s="13"/>
      <c r="E66" s="13"/>
      <c r="F66" s="235"/>
      <c r="G66" s="1"/>
    </row>
    <row r="67" spans="1:7" x14ac:dyDescent="0.25">
      <c r="A67" s="233"/>
      <c r="B67" s="19"/>
      <c r="C67" s="19"/>
      <c r="D67" s="13"/>
      <c r="E67" s="13"/>
      <c r="F67" s="235"/>
      <c r="G67" s="1"/>
    </row>
    <row r="68" spans="1:7" x14ac:dyDescent="0.25">
      <c r="A68" s="233"/>
      <c r="B68" s="19"/>
      <c r="C68" s="19"/>
      <c r="D68" s="13"/>
      <c r="E68" s="13"/>
      <c r="F68" s="235"/>
      <c r="G68" s="1"/>
    </row>
    <row r="69" spans="1:7" x14ac:dyDescent="0.25">
      <c r="A69" s="233"/>
      <c r="B69" s="19"/>
      <c r="C69" s="19"/>
      <c r="D69" s="13"/>
      <c r="E69" s="13"/>
      <c r="F69" s="235"/>
      <c r="G69" s="1"/>
    </row>
    <row r="70" spans="1:7" x14ac:dyDescent="0.25">
      <c r="A70" s="2"/>
      <c r="B70" s="221" t="s">
        <v>1929</v>
      </c>
      <c r="C70" s="221"/>
      <c r="D70" s="221"/>
      <c r="E70" s="221"/>
      <c r="F70" s="16"/>
      <c r="G70" s="1"/>
    </row>
    <row r="71" spans="1:7" x14ac:dyDescent="0.25">
      <c r="A71" s="2"/>
      <c r="B71" s="236" t="s">
        <v>1939</v>
      </c>
      <c r="C71" s="236"/>
      <c r="D71" s="236"/>
      <c r="E71" s="236"/>
      <c r="F71" s="16"/>
      <c r="G71" s="1"/>
    </row>
    <row r="72" spans="1:7" x14ac:dyDescent="0.25">
      <c r="A72" s="2"/>
      <c r="B72" s="227" t="s">
        <v>1940</v>
      </c>
      <c r="C72" s="227"/>
      <c r="D72" s="227"/>
      <c r="E72" s="227"/>
      <c r="F72" s="16"/>
      <c r="G72" s="1"/>
    </row>
    <row r="73" spans="1:7" ht="15.75" x14ac:dyDescent="0.25">
      <c r="A73" s="20"/>
      <c r="B73" s="227" t="s">
        <v>1941</v>
      </c>
      <c r="C73" s="227"/>
      <c r="D73" s="227"/>
      <c r="E73" s="227"/>
      <c r="F73" s="21"/>
      <c r="G73" s="1"/>
    </row>
    <row r="74" spans="1:7" ht="15.75" thickBot="1" x14ac:dyDescent="0.3">
      <c r="A74" s="237"/>
      <c r="B74" s="237"/>
      <c r="C74" s="237"/>
      <c r="D74" s="237"/>
      <c r="E74" s="237"/>
      <c r="F74" s="237"/>
      <c r="G74" s="1"/>
    </row>
  </sheetData>
  <sheetProtection algorithmName="SHA-512" hashValue="FSbXtIApYPCb0snGypOkxRm7pHAyChT448vDUI1InXFfgMluCnedSrormO5mB3vdeEqLIYSgmLU7czzmp9jNLA==" saltValue="yMYh701+dnc/QaZ0d3Qm8w==" spinCount="100000" sheet="1" objects="1" scenarios="1" formatCells="0"/>
  <mergeCells count="42">
    <mergeCell ref="B71:E71"/>
    <mergeCell ref="B72:E72"/>
    <mergeCell ref="B73:E73"/>
    <mergeCell ref="A74:F74"/>
    <mergeCell ref="B58:C58"/>
    <mergeCell ref="B59:C59"/>
    <mergeCell ref="B61:C61"/>
    <mergeCell ref="A63:A69"/>
    <mergeCell ref="B63:C63"/>
    <mergeCell ref="F63:F69"/>
    <mergeCell ref="A26:A32"/>
    <mergeCell ref="B26:C26"/>
    <mergeCell ref="F26:F32"/>
    <mergeCell ref="B34:E34"/>
    <mergeCell ref="B55:C55"/>
    <mergeCell ref="B36:E36"/>
    <mergeCell ref="A37:F37"/>
    <mergeCell ref="A38:F38"/>
    <mergeCell ref="A39:F39"/>
    <mergeCell ref="A40:E40"/>
    <mergeCell ref="A41:F41"/>
    <mergeCell ref="A42:F42"/>
    <mergeCell ref="B43:C43"/>
    <mergeCell ref="D47:D48"/>
    <mergeCell ref="B49:C49"/>
    <mergeCell ref="B52:C52"/>
    <mergeCell ref="B6:C6"/>
    <mergeCell ref="B70:E70"/>
    <mergeCell ref="B33:E33"/>
    <mergeCell ref="A1:F1"/>
    <mergeCell ref="A2:F2"/>
    <mergeCell ref="A3:E3"/>
    <mergeCell ref="A4:F4"/>
    <mergeCell ref="A5:F5"/>
    <mergeCell ref="B35:E35"/>
    <mergeCell ref="D10:D11"/>
    <mergeCell ref="B12:C12"/>
    <mergeCell ref="B15:C15"/>
    <mergeCell ref="B18:C18"/>
    <mergeCell ref="B21:C21"/>
    <mergeCell ref="B22:C22"/>
    <mergeCell ref="B24:C24"/>
  </mergeCells>
  <pageMargins left="0.51181102362204722" right="0.51181102362204722" top="1.1399999999999999" bottom="0.78740157480314965" header="0.31496062992125984" footer="0.31496062992125984"/>
  <pageSetup paperSize="9" scale="86" orientation="portrait" r:id="rId1"/>
  <headerFooter>
    <oddHeader>&amp;L&amp;G</oddHeader>
    <oddFooter>&amp;CCBC Construtora Brasil Central Ltda
ADE Conjunto 17, Lote 01, Loja 02- Águas Claras -   Fone: (61) 32340706 - CEP: 71988-540 - Brasilia/DF
CNPJ: 04.496.605/0001-76   -  
www.cbc.eng.br         - cbc@cbc.eng.br</oddFooter>
  </headerFooter>
  <rowBreaks count="1" manualBreakCount="1">
    <brk id="37" max="5"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89598E-EA39-4003-AAC1-DFD681C6D334}">
  <dimension ref="A1:D50"/>
  <sheetViews>
    <sheetView showGridLines="0" view="pageBreakPreview" topLeftCell="A20" zoomScale="85" zoomScaleNormal="100" zoomScaleSheetLayoutView="85" workbookViewId="0">
      <selection activeCell="C47" sqref="C47"/>
    </sheetView>
  </sheetViews>
  <sheetFormatPr defaultRowHeight="15" x14ac:dyDescent="0.25"/>
  <cols>
    <col min="1" max="1" width="23.28515625" customWidth="1"/>
    <col min="2" max="2" width="33.5703125" customWidth="1"/>
    <col min="3" max="4" width="19.5703125" customWidth="1"/>
  </cols>
  <sheetData>
    <row r="1" spans="1:4" x14ac:dyDescent="0.25">
      <c r="A1" t="s">
        <v>1909</v>
      </c>
      <c r="B1" s="142" t="s">
        <v>1945</v>
      </c>
      <c r="C1" s="125"/>
      <c r="D1" s="125"/>
    </row>
    <row r="2" spans="1:4" x14ac:dyDescent="0.25">
      <c r="A2" t="s">
        <v>0</v>
      </c>
      <c r="B2" s="142" t="s">
        <v>1936</v>
      </c>
      <c r="C2" s="125"/>
      <c r="D2" s="125"/>
    </row>
    <row r="3" spans="1:4" x14ac:dyDescent="0.25">
      <c r="A3" t="s">
        <v>1923</v>
      </c>
      <c r="B3" s="126"/>
      <c r="C3" s="126"/>
      <c r="D3" s="126"/>
    </row>
    <row r="4" spans="1:4" x14ac:dyDescent="0.25">
      <c r="B4" s="126"/>
      <c r="C4" s="126"/>
      <c r="D4" s="126"/>
    </row>
    <row r="5" spans="1:4" x14ac:dyDescent="0.25">
      <c r="A5" s="141" t="s">
        <v>1842</v>
      </c>
      <c r="B5" s="140"/>
      <c r="C5" s="140"/>
      <c r="D5" s="140"/>
    </row>
    <row r="6" spans="1:4" x14ac:dyDescent="0.25">
      <c r="A6" s="67"/>
      <c r="B6" s="128"/>
      <c r="C6" s="128"/>
      <c r="D6" s="129"/>
    </row>
    <row r="7" spans="1:4" x14ac:dyDescent="0.25">
      <c r="A7" s="65" t="s">
        <v>1843</v>
      </c>
      <c r="B7" s="130"/>
      <c r="C7" s="131" t="s">
        <v>1844</v>
      </c>
      <c r="D7" s="132">
        <v>44896</v>
      </c>
    </row>
    <row r="8" spans="1:4" x14ac:dyDescent="0.25">
      <c r="A8" s="68"/>
      <c r="B8" s="128"/>
      <c r="C8" s="128"/>
      <c r="D8" s="129"/>
    </row>
    <row r="9" spans="1:4" x14ac:dyDescent="0.25">
      <c r="A9" s="64" t="s">
        <v>1845</v>
      </c>
      <c r="B9" s="127"/>
      <c r="C9" s="127"/>
      <c r="D9" s="127"/>
    </row>
    <row r="10" spans="1:4" x14ac:dyDescent="0.25">
      <c r="A10" s="66" t="s">
        <v>1837</v>
      </c>
      <c r="B10" s="133" t="s">
        <v>1846</v>
      </c>
      <c r="C10" s="133" t="s">
        <v>1847</v>
      </c>
      <c r="D10" s="133" t="s">
        <v>1848</v>
      </c>
    </row>
    <row r="11" spans="1:4" x14ac:dyDescent="0.25">
      <c r="A11" s="64" t="s">
        <v>1849</v>
      </c>
      <c r="B11" s="127"/>
      <c r="C11" s="127"/>
      <c r="D11" s="127"/>
    </row>
    <row r="12" spans="1:4" x14ac:dyDescent="0.25">
      <c r="A12" s="66" t="s">
        <v>1850</v>
      </c>
      <c r="B12" s="134" t="s">
        <v>1851</v>
      </c>
      <c r="C12" s="135">
        <v>0.2</v>
      </c>
      <c r="D12" s="135">
        <v>0.2</v>
      </c>
    </row>
    <row r="13" spans="1:4" x14ac:dyDescent="0.25">
      <c r="A13" s="66" t="s">
        <v>1852</v>
      </c>
      <c r="B13" s="134" t="s">
        <v>1853</v>
      </c>
      <c r="C13" s="135">
        <v>1.4999999999999999E-2</v>
      </c>
      <c r="D13" s="135">
        <v>1.4999999999999999E-2</v>
      </c>
    </row>
    <row r="14" spans="1:4" x14ac:dyDescent="0.25">
      <c r="A14" s="66" t="s">
        <v>1854</v>
      </c>
      <c r="B14" s="134" t="s">
        <v>1855</v>
      </c>
      <c r="C14" s="135">
        <v>0.01</v>
      </c>
      <c r="D14" s="135">
        <v>0.01</v>
      </c>
    </row>
    <row r="15" spans="1:4" x14ac:dyDescent="0.25">
      <c r="A15" s="66" t="s">
        <v>1856</v>
      </c>
      <c r="B15" s="134" t="s">
        <v>1857</v>
      </c>
      <c r="C15" s="135">
        <v>2E-3</v>
      </c>
      <c r="D15" s="135">
        <v>2E-3</v>
      </c>
    </row>
    <row r="16" spans="1:4" x14ac:dyDescent="0.25">
      <c r="A16" s="66" t="s">
        <v>1858</v>
      </c>
      <c r="B16" s="134" t="s">
        <v>1859</v>
      </c>
      <c r="C16" s="135">
        <v>6.0000000000000001E-3</v>
      </c>
      <c r="D16" s="135">
        <v>6.0000000000000001E-3</v>
      </c>
    </row>
    <row r="17" spans="1:4" x14ac:dyDescent="0.25">
      <c r="A17" s="66" t="s">
        <v>1860</v>
      </c>
      <c r="B17" s="134" t="s">
        <v>1861</v>
      </c>
      <c r="C17" s="135">
        <v>2.5000000000000001E-2</v>
      </c>
      <c r="D17" s="135">
        <v>2.5000000000000001E-2</v>
      </c>
    </row>
    <row r="18" spans="1:4" ht="30" x14ac:dyDescent="0.25">
      <c r="A18" s="66" t="s">
        <v>1862</v>
      </c>
      <c r="B18" s="134" t="s">
        <v>1863</v>
      </c>
      <c r="C18" s="135">
        <v>0.03</v>
      </c>
      <c r="D18" s="135">
        <v>0.03</v>
      </c>
    </row>
    <row r="19" spans="1:4" x14ac:dyDescent="0.25">
      <c r="A19" s="66" t="s">
        <v>1864</v>
      </c>
      <c r="B19" s="134" t="s">
        <v>1865</v>
      </c>
      <c r="C19" s="135">
        <v>0.08</v>
      </c>
      <c r="D19" s="135">
        <v>0.08</v>
      </c>
    </row>
    <row r="20" spans="1:4" x14ac:dyDescent="0.25">
      <c r="A20" s="66" t="s">
        <v>1866</v>
      </c>
      <c r="B20" s="134" t="s">
        <v>1867</v>
      </c>
      <c r="C20" s="135">
        <v>0.01</v>
      </c>
      <c r="D20" s="135">
        <v>0.01</v>
      </c>
    </row>
    <row r="21" spans="1:4" x14ac:dyDescent="0.25">
      <c r="A21" s="66" t="s">
        <v>1868</v>
      </c>
      <c r="B21" s="134" t="s">
        <v>1869</v>
      </c>
      <c r="C21" s="136">
        <f>SUM(C12:C20)</f>
        <v>0.37800000000000006</v>
      </c>
      <c r="D21" s="136">
        <f>SUM(D12:D20)</f>
        <v>0.37800000000000006</v>
      </c>
    </row>
    <row r="22" spans="1:4" x14ac:dyDescent="0.25">
      <c r="A22" s="64" t="s">
        <v>1870</v>
      </c>
      <c r="B22" s="137"/>
      <c r="C22" s="138"/>
      <c r="D22" s="138"/>
    </row>
    <row r="23" spans="1:4" x14ac:dyDescent="0.25">
      <c r="A23" s="66" t="s">
        <v>1871</v>
      </c>
      <c r="B23" s="134" t="s">
        <v>1872</v>
      </c>
      <c r="C23" s="135">
        <v>0.17749999999999999</v>
      </c>
      <c r="D23" s="135">
        <v>0</v>
      </c>
    </row>
    <row r="24" spans="1:4" x14ac:dyDescent="0.25">
      <c r="A24" s="66" t="s">
        <v>1873</v>
      </c>
      <c r="B24" s="134" t="s">
        <v>1874</v>
      </c>
      <c r="C24" s="135">
        <v>3.4099999999999998E-2</v>
      </c>
      <c r="D24" s="135">
        <v>0</v>
      </c>
    </row>
    <row r="25" spans="1:4" x14ac:dyDescent="0.25">
      <c r="A25" s="66" t="s">
        <v>1875</v>
      </c>
      <c r="B25" s="134" t="s">
        <v>1876</v>
      </c>
      <c r="C25" s="135">
        <v>8.5000000000000006E-3</v>
      </c>
      <c r="D25" s="135">
        <v>6.6E-3</v>
      </c>
    </row>
    <row r="26" spans="1:4" x14ac:dyDescent="0.25">
      <c r="A26" s="66" t="s">
        <v>1877</v>
      </c>
      <c r="B26" s="134" t="s">
        <v>1878</v>
      </c>
      <c r="C26" s="135">
        <v>0.1072</v>
      </c>
      <c r="D26" s="135">
        <v>8.3299999999999999E-2</v>
      </c>
    </row>
    <row r="27" spans="1:4" x14ac:dyDescent="0.25">
      <c r="A27" s="66" t="s">
        <v>1879</v>
      </c>
      <c r="B27" s="134" t="s">
        <v>1880</v>
      </c>
      <c r="C27" s="135">
        <v>5.9999999999999995E-4</v>
      </c>
      <c r="D27" s="135">
        <v>5.0000000000000001E-4</v>
      </c>
    </row>
    <row r="28" spans="1:4" x14ac:dyDescent="0.25">
      <c r="A28" s="66" t="s">
        <v>1881</v>
      </c>
      <c r="B28" s="134" t="s">
        <v>1882</v>
      </c>
      <c r="C28" s="135">
        <v>7.1000000000000004E-3</v>
      </c>
      <c r="D28" s="135">
        <v>5.5999999999999999E-3</v>
      </c>
    </row>
    <row r="29" spans="1:4" x14ac:dyDescent="0.25">
      <c r="A29" s="66" t="s">
        <v>1883</v>
      </c>
      <c r="B29" s="134" t="s">
        <v>1884</v>
      </c>
      <c r="C29" s="135">
        <v>1.32E-2</v>
      </c>
      <c r="D29" s="135">
        <v>0</v>
      </c>
    </row>
    <row r="30" spans="1:4" x14ac:dyDescent="0.25">
      <c r="A30" s="66" t="s">
        <v>1885</v>
      </c>
      <c r="B30" s="134" t="s">
        <v>1886</v>
      </c>
      <c r="C30" s="135">
        <v>1E-3</v>
      </c>
      <c r="D30" s="135">
        <v>8.0000000000000004E-4</v>
      </c>
    </row>
    <row r="31" spans="1:4" x14ac:dyDescent="0.25">
      <c r="A31" s="66" t="s">
        <v>1887</v>
      </c>
      <c r="B31" s="134" t="s">
        <v>1888</v>
      </c>
      <c r="C31" s="135">
        <v>8.3400000000000002E-2</v>
      </c>
      <c r="D31" s="135">
        <v>6.4799999999999996E-2</v>
      </c>
    </row>
    <row r="32" spans="1:4" x14ac:dyDescent="0.25">
      <c r="A32" s="66" t="s">
        <v>1889</v>
      </c>
      <c r="B32" s="134" t="s">
        <v>1890</v>
      </c>
      <c r="C32" s="135">
        <v>4.0000000000000002E-4</v>
      </c>
      <c r="D32" s="135">
        <v>2.9999999999999997E-4</v>
      </c>
    </row>
    <row r="33" spans="1:4" x14ac:dyDescent="0.25">
      <c r="A33" s="66" t="s">
        <v>1891</v>
      </c>
      <c r="B33" s="139" t="s">
        <v>1869</v>
      </c>
      <c r="C33" s="136">
        <f>SUM(C23:C32)</f>
        <v>0.433</v>
      </c>
      <c r="D33" s="136">
        <f>SUM(D23:D32)</f>
        <v>0.16189999999999996</v>
      </c>
    </row>
    <row r="34" spans="1:4" x14ac:dyDescent="0.25">
      <c r="A34" s="64" t="s">
        <v>1892</v>
      </c>
      <c r="B34" s="137"/>
      <c r="C34" s="136"/>
      <c r="D34" s="136"/>
    </row>
    <row r="35" spans="1:4" x14ac:dyDescent="0.25">
      <c r="A35" s="66" t="s">
        <v>1893</v>
      </c>
      <c r="B35" s="134" t="s">
        <v>1894</v>
      </c>
      <c r="C35" s="135">
        <v>4.1599999999999998E-2</v>
      </c>
      <c r="D35" s="135">
        <v>3.2399999999999998E-2</v>
      </c>
    </row>
    <row r="36" spans="1:4" x14ac:dyDescent="0.25">
      <c r="A36" s="66" t="s">
        <v>1895</v>
      </c>
      <c r="B36" s="134" t="s">
        <v>1896</v>
      </c>
      <c r="C36" s="135">
        <v>1E-3</v>
      </c>
      <c r="D36" s="135">
        <v>8.0000000000000004E-4</v>
      </c>
    </row>
    <row r="37" spans="1:4" x14ac:dyDescent="0.25">
      <c r="A37" s="66" t="s">
        <v>1897</v>
      </c>
      <c r="B37" s="134" t="s">
        <v>1898</v>
      </c>
      <c r="C37" s="135">
        <v>5.1299999999999998E-2</v>
      </c>
      <c r="D37" s="135">
        <v>3.9899999999999998E-2</v>
      </c>
    </row>
    <row r="38" spans="1:4" ht="30" x14ac:dyDescent="0.25">
      <c r="A38" s="66" t="s">
        <v>1899</v>
      </c>
      <c r="B38" s="134" t="s">
        <v>1900</v>
      </c>
      <c r="C38" s="135">
        <v>3.1099999999999999E-2</v>
      </c>
      <c r="D38" s="135">
        <v>2.4199999999999999E-2</v>
      </c>
    </row>
    <row r="39" spans="1:4" x14ac:dyDescent="0.25">
      <c r="A39" s="66" t="s">
        <v>1901</v>
      </c>
      <c r="B39" s="134" t="s">
        <v>1902</v>
      </c>
      <c r="C39" s="135">
        <v>3.5000000000000001E-3</v>
      </c>
      <c r="D39" s="135">
        <v>2.7000000000000001E-3</v>
      </c>
    </row>
    <row r="40" spans="1:4" x14ac:dyDescent="0.25">
      <c r="A40" s="66" t="s">
        <v>1903</v>
      </c>
      <c r="B40" s="139" t="s">
        <v>1869</v>
      </c>
      <c r="C40" s="136">
        <f>SUM(C35:C39)</f>
        <v>0.1285</v>
      </c>
      <c r="D40" s="136">
        <f>SUM(D35:D39)</f>
        <v>9.9999999999999992E-2</v>
      </c>
    </row>
    <row r="41" spans="1:4" x14ac:dyDescent="0.25">
      <c r="A41" s="64" t="s">
        <v>1904</v>
      </c>
      <c r="B41" s="137"/>
      <c r="C41" s="136"/>
      <c r="D41" s="136"/>
    </row>
    <row r="42" spans="1:4" ht="30" x14ac:dyDescent="0.25">
      <c r="A42" s="66" t="s">
        <v>1893</v>
      </c>
      <c r="B42" s="134" t="s">
        <v>1905</v>
      </c>
      <c r="C42" s="135">
        <v>0.16370000000000001</v>
      </c>
      <c r="D42" s="135">
        <v>6.1199999999999997E-2</v>
      </c>
    </row>
    <row r="43" spans="1:4" ht="60" x14ac:dyDescent="0.25">
      <c r="A43" s="66" t="s">
        <v>1895</v>
      </c>
      <c r="B43" s="134" t="s">
        <v>1906</v>
      </c>
      <c r="C43" s="135">
        <v>3.7000000000000002E-3</v>
      </c>
      <c r="D43" s="135">
        <v>2.8999999999999998E-3</v>
      </c>
    </row>
    <row r="44" spans="1:4" x14ac:dyDescent="0.25">
      <c r="A44" s="66" t="s">
        <v>1907</v>
      </c>
      <c r="B44" s="134" t="s">
        <v>1869</v>
      </c>
      <c r="C44" s="136">
        <f>SUM(C42:C43)</f>
        <v>0.16740000000000002</v>
      </c>
      <c r="D44" s="136">
        <f>SUM(D42:D43)</f>
        <v>6.409999999999999E-2</v>
      </c>
    </row>
    <row r="45" spans="1:4" x14ac:dyDescent="0.25">
      <c r="A45" s="64" t="s">
        <v>1908</v>
      </c>
      <c r="B45" s="64"/>
      <c r="C45" s="124">
        <f>C21+C33+C40+C44</f>
        <v>1.1069</v>
      </c>
      <c r="D45" s="124">
        <f>D21+D33+D40+D44</f>
        <v>0.70399999999999996</v>
      </c>
    </row>
    <row r="46" spans="1:4" x14ac:dyDescent="0.25">
      <c r="A46" s="101"/>
      <c r="B46" s="101"/>
      <c r="C46" s="102"/>
      <c r="D46" s="102"/>
    </row>
    <row r="47" spans="1:4" x14ac:dyDescent="0.25">
      <c r="A47" s="62" t="s">
        <v>1928</v>
      </c>
      <c r="B47" s="62"/>
      <c r="C47" s="62"/>
      <c r="D47" s="62"/>
    </row>
    <row r="48" spans="1:4" x14ac:dyDescent="0.25">
      <c r="A48" s="236" t="s">
        <v>1939</v>
      </c>
      <c r="B48" s="236"/>
      <c r="C48" s="236"/>
      <c r="D48" s="236"/>
    </row>
    <row r="49" spans="1:4" x14ac:dyDescent="0.25">
      <c r="A49" s="227" t="s">
        <v>1940</v>
      </c>
      <c r="B49" s="227"/>
      <c r="C49" s="227"/>
      <c r="D49" s="227"/>
    </row>
    <row r="50" spans="1:4" x14ac:dyDescent="0.25">
      <c r="A50" s="227" t="s">
        <v>1941</v>
      </c>
      <c r="B50" s="227"/>
      <c r="C50" s="227"/>
      <c r="D50" s="227"/>
    </row>
  </sheetData>
  <sheetProtection algorithmName="SHA-512" hashValue="YxugDOy7qZ8LpD5m2JBottJ8S0tBG86H6jtoBvyJ/DXzsWnHw0UP+LDxg2Vz8oYcfunvt/zuaUwK5F6OFEPYUg==" saltValue="GkFaDTYi8Bg4fKPeZJSmIg==" spinCount="100000" sheet="1" objects="1" scenarios="1" formatCells="0"/>
  <mergeCells count="3">
    <mergeCell ref="A48:D48"/>
    <mergeCell ref="A49:D49"/>
    <mergeCell ref="A50:D50"/>
  </mergeCells>
  <pageMargins left="0.63" right="0.51181102362204722" top="0.78740157480314965" bottom="1.0236220472440944" header="0.31496062992125984" footer="0.31496062992125984"/>
  <pageSetup paperSize="9" scale="80" orientation="portrait" r:id="rId1"/>
  <headerFooter>
    <oddHeader>&amp;L&amp;G</oddHeader>
    <oddFooter>&amp;CCBC Construtora Brasil Central Ltda
ADE Conjunto 17, Lote 01, Loja 02- Águas Claras -   Fone: (61) 32340706 - CEP: 71988-540 - Brasilia/DF
CNPJ: 04.496.605/0001-76   -  
www.cbc.eng.br         - cbc@cbc.eng.br</oddFooter>
  </headerFooter>
  <rowBreaks count="1" manualBreakCount="1">
    <brk id="50" max="3"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5949F4-B406-49C6-A579-CA90D78BC2DC}">
  <dimension ref="A1:BJ37"/>
  <sheetViews>
    <sheetView showGridLines="0" view="pageBreakPreview" zoomScale="85" zoomScaleNormal="100" zoomScaleSheetLayoutView="85" workbookViewId="0">
      <selection activeCell="B34" sqref="B34"/>
    </sheetView>
  </sheetViews>
  <sheetFormatPr defaultRowHeight="14.25" x14ac:dyDescent="0.2"/>
  <cols>
    <col min="1" max="1" width="12.5703125" style="57" customWidth="1"/>
    <col min="2" max="2" width="70.140625" style="57" customWidth="1"/>
    <col min="3" max="4" width="19.85546875" style="57" customWidth="1"/>
    <col min="5" max="5" width="14.5703125" style="57" customWidth="1"/>
    <col min="6" max="1021" width="8.85546875" style="57" customWidth="1"/>
    <col min="1022" max="1023" width="9.42578125" style="57" customWidth="1"/>
    <col min="1024" max="16384" width="9.140625" style="57"/>
  </cols>
  <sheetData>
    <row r="1" spans="1:62" ht="15" x14ac:dyDescent="0.25">
      <c r="A1" s="239" t="s">
        <v>1836</v>
      </c>
      <c r="B1" s="239"/>
      <c r="C1" s="239"/>
    </row>
    <row r="2" spans="1:62" ht="15" x14ac:dyDescent="0.2">
      <c r="A2" s="240"/>
      <c r="B2" s="240"/>
      <c r="C2" s="240"/>
    </row>
    <row r="3" spans="1:62" ht="15" x14ac:dyDescent="0.25">
      <c r="A3" s="117" t="s">
        <v>1942</v>
      </c>
      <c r="B3" s="118"/>
      <c r="C3" s="119"/>
    </row>
    <row r="4" spans="1:62" ht="15" x14ac:dyDescent="0.25">
      <c r="A4" s="117" t="s">
        <v>1943</v>
      </c>
      <c r="B4" s="118"/>
      <c r="C4" s="119"/>
    </row>
    <row r="5" spans="1:62" ht="15" x14ac:dyDescent="0.25">
      <c r="A5" s="117" t="s">
        <v>1944</v>
      </c>
      <c r="B5" s="118"/>
      <c r="C5" s="119"/>
      <c r="D5" s="58"/>
    </row>
    <row r="6" spans="1:62" x14ac:dyDescent="0.2">
      <c r="D6" s="58"/>
    </row>
    <row r="7" spans="1:62" ht="30" x14ac:dyDescent="0.2">
      <c r="A7" s="59" t="s">
        <v>1837</v>
      </c>
      <c r="B7" s="60" t="s">
        <v>3</v>
      </c>
      <c r="C7" s="59" t="s">
        <v>1838</v>
      </c>
      <c r="D7" s="58"/>
      <c r="E7" s="58"/>
      <c r="F7" s="58"/>
      <c r="G7" s="58"/>
      <c r="H7" s="58"/>
      <c r="I7" s="58"/>
      <c r="J7" s="58"/>
      <c r="K7" s="58"/>
      <c r="L7" s="58"/>
      <c r="M7" s="58"/>
      <c r="N7" s="58"/>
      <c r="O7" s="58"/>
      <c r="P7" s="58"/>
      <c r="Q7" s="58"/>
      <c r="R7" s="58"/>
      <c r="S7" s="58"/>
      <c r="T7" s="58"/>
      <c r="U7" s="58"/>
      <c r="V7" s="58"/>
      <c r="W7" s="58"/>
      <c r="X7" s="58"/>
      <c r="Y7" s="58"/>
      <c r="Z7" s="58"/>
      <c r="AA7" s="58"/>
      <c r="AB7" s="58"/>
      <c r="AC7" s="58"/>
      <c r="AD7" s="58"/>
      <c r="AE7" s="58"/>
      <c r="AF7" s="58"/>
      <c r="AG7" s="58"/>
      <c r="AH7" s="58"/>
      <c r="AI7" s="58"/>
      <c r="AJ7" s="58"/>
      <c r="AK7" s="58"/>
      <c r="AL7" s="58"/>
      <c r="AM7" s="58"/>
      <c r="AN7" s="58"/>
      <c r="AO7" s="58"/>
      <c r="AP7" s="58"/>
      <c r="AQ7" s="58"/>
      <c r="AR7" s="58"/>
      <c r="AS7" s="58"/>
      <c r="AT7" s="58"/>
      <c r="AU7" s="58"/>
      <c r="AV7" s="58"/>
      <c r="AW7" s="58"/>
      <c r="AX7" s="58"/>
      <c r="AY7" s="58"/>
      <c r="AZ7" s="58"/>
      <c r="BA7" s="58"/>
      <c r="BB7" s="58"/>
      <c r="BC7" s="58"/>
      <c r="BD7" s="58"/>
      <c r="BE7" s="58"/>
      <c r="BF7" s="58"/>
      <c r="BG7" s="58"/>
      <c r="BH7" s="58"/>
      <c r="BI7" s="58"/>
      <c r="BJ7" s="58"/>
    </row>
    <row r="8" spans="1:62" ht="15.4" customHeight="1" x14ac:dyDescent="0.2">
      <c r="A8" s="54">
        <v>1</v>
      </c>
      <c r="B8" s="56" t="str">
        <f>VLOOKUP($A8,'PLANILHA OBRA'!$A:$J,4,0)</f>
        <v>SERVIÇOS PRELIMINARES</v>
      </c>
      <c r="C8" s="55">
        <f>VLOOKUP($A8,'PLANILHA OBRA'!$A:$J,10,0)</f>
        <v>118838.26999999999</v>
      </c>
      <c r="D8" s="58"/>
    </row>
    <row r="9" spans="1:62" ht="15.4" customHeight="1" x14ac:dyDescent="0.2">
      <c r="A9" s="54">
        <v>2</v>
      </c>
      <c r="B9" s="56" t="str">
        <f>VLOOKUP($A9,'PLANILHA OBRA'!$A:$J,4,0)</f>
        <v>MOVIMENTAÇÃO DE TERRA E PAVIMENTAÇÃO</v>
      </c>
      <c r="C9" s="55">
        <f>VLOOKUP($A9,'PLANILHA OBRA'!$A:$J,10,0)</f>
        <v>243604.48999999996</v>
      </c>
      <c r="D9" s="58"/>
    </row>
    <row r="10" spans="1:62" ht="15.4" customHeight="1" x14ac:dyDescent="0.2">
      <c r="A10" s="54">
        <v>3</v>
      </c>
      <c r="B10" s="56" t="str">
        <f>VLOOKUP($A10,'PLANILHA OBRA'!$A:$J,4,0)</f>
        <v>DRENAGEM</v>
      </c>
      <c r="C10" s="55">
        <f>VLOOKUP($A10,'PLANILHA OBRA'!$A:$J,10,0)</f>
        <v>98805.849999999977</v>
      </c>
      <c r="D10" s="58"/>
    </row>
    <row r="11" spans="1:62" ht="15.4" customHeight="1" x14ac:dyDescent="0.2">
      <c r="A11" s="54">
        <v>4</v>
      </c>
      <c r="B11" s="56" t="str">
        <f>VLOOKUP($A11,'PLANILHA OBRA'!$A:$J,4,0)</f>
        <v>FUNDAÇÕES E ESTRUTURAS</v>
      </c>
      <c r="C11" s="55">
        <f>VLOOKUP($A11,'PLANILHA OBRA'!$A:$J,10,0)</f>
        <v>610033.57000000007</v>
      </c>
      <c r="D11" s="58"/>
    </row>
    <row r="12" spans="1:62" ht="15.4" customHeight="1" x14ac:dyDescent="0.2">
      <c r="A12" s="54">
        <v>5</v>
      </c>
      <c r="B12" s="56" t="str">
        <f>VLOOKUP($A12,'PLANILHA OBRA'!$A:$J,4,0)</f>
        <v>ARQUITETURA E ELEMENTOS DE URBANISMO</v>
      </c>
      <c r="C12" s="55">
        <f>VLOOKUP($A12,'PLANILHA OBRA'!$A:$J,10,0)</f>
        <v>1100199.6700000004</v>
      </c>
      <c r="D12" s="58"/>
    </row>
    <row r="13" spans="1:62" ht="15.4" customHeight="1" x14ac:dyDescent="0.2">
      <c r="A13" s="54">
        <v>6</v>
      </c>
      <c r="B13" s="56" t="str">
        <f>VLOOKUP($A13,'PLANILHA OBRA'!$A:$J,4,0)</f>
        <v>INSTALAÇÕES HIDRÁULICAS, SANITÁRIAS E CENTRAL GLP</v>
      </c>
      <c r="C13" s="55">
        <f>VLOOKUP($A13,'PLANILHA OBRA'!$A:$J,10,0)</f>
        <v>106148.29</v>
      </c>
      <c r="D13" s="58"/>
    </row>
    <row r="14" spans="1:62" ht="15.4" customHeight="1" x14ac:dyDescent="0.2">
      <c r="A14" s="54">
        <v>7</v>
      </c>
      <c r="B14" s="56" t="str">
        <f>VLOOKUP($A14,'PLANILHA OBRA'!$A:$J,4,0)</f>
        <v>INSTALAÇÕES ELÉTRICAS E ELETRÔNICAS</v>
      </c>
      <c r="C14" s="55">
        <f>VLOOKUP($A14,'PLANILHA OBRA'!$A:$J,10,0)</f>
        <v>244785.72999999998</v>
      </c>
      <c r="D14" s="58"/>
    </row>
    <row r="15" spans="1:62" ht="15.4" customHeight="1" x14ac:dyDescent="0.2">
      <c r="A15" s="54">
        <v>8</v>
      </c>
      <c r="B15" s="56" t="str">
        <f>VLOOKUP($A15,'PLANILHA OBRA'!$A:$J,4,0)</f>
        <v>INSTALAÇÕES MECÂNICAS E DE UTILIDADES</v>
      </c>
      <c r="C15" s="55">
        <f>VLOOKUP($A15,'PLANILHA OBRA'!$A:$J,10,0)</f>
        <v>13225.28</v>
      </c>
      <c r="D15" s="58"/>
    </row>
    <row r="16" spans="1:62" ht="30.75" customHeight="1" x14ac:dyDescent="0.2">
      <c r="A16" s="54">
        <v>9</v>
      </c>
      <c r="B16" s="56" t="str">
        <f>VLOOKUP($A16,'PLANILHA OBRA'!$A:$J,4,0)</f>
        <v>INSTALAÇÕES DE PREVENÇÃO E COMBATE A INCÊNDIO E CENTRAL GLP</v>
      </c>
      <c r="C16" s="55">
        <f>VLOOKUP($A16,'PLANILHA OBRA'!$A:$J,10,0)</f>
        <v>5356.170000000001</v>
      </c>
      <c r="D16" s="58"/>
    </row>
    <row r="17" spans="1:4" ht="15.4" customHeight="1" x14ac:dyDescent="0.2">
      <c r="A17" s="54">
        <v>10</v>
      </c>
      <c r="B17" s="56" t="str">
        <f>VLOOKUP($A17,'PLANILHA OBRA'!$A:$J,4,0)</f>
        <v>IMPERMEABILIZAÇÕES</v>
      </c>
      <c r="C17" s="55">
        <f>VLOOKUP($A17,'PLANILHA OBRA'!$A:$J,10,0)</f>
        <v>100848.06999999999</v>
      </c>
      <c r="D17" s="58"/>
    </row>
    <row r="18" spans="1:4" ht="15.4" customHeight="1" x14ac:dyDescent="0.2">
      <c r="A18" s="54">
        <v>11</v>
      </c>
      <c r="B18" s="56" t="str">
        <f>VLOOKUP($A18,'PLANILHA OBRA'!$A:$J,4,0)</f>
        <v>SERVIÇOS COMPLEMENTARES</v>
      </c>
      <c r="C18" s="55">
        <f>VLOOKUP($A18,'PLANILHA OBRA'!$A:$J,10,0)</f>
        <v>2848.85</v>
      </c>
      <c r="D18" s="58"/>
    </row>
    <row r="19" spans="1:4" ht="15.4" customHeight="1" x14ac:dyDescent="0.2">
      <c r="A19" s="54">
        <v>12</v>
      </c>
      <c r="B19" s="56" t="str">
        <f>VLOOKUP($A19,'PLANILHA OBRA'!$A:$J,4,0)</f>
        <v>SERVIÇOS AUXILIARES E ADMINISTRATIVOS</v>
      </c>
      <c r="C19" s="55">
        <f>VLOOKUP($A19,'PLANILHA OBRA'!$A:$J,10,0)</f>
        <v>380161.37</v>
      </c>
      <c r="D19" s="58"/>
    </row>
    <row r="20" spans="1:4" ht="30.75" customHeight="1" x14ac:dyDescent="0.2">
      <c r="A20" s="54">
        <v>13</v>
      </c>
      <c r="B20" s="56" t="str">
        <f>VLOOKUP($A20,'PLANILHA OBRA'!$A:$J,4,0)</f>
        <v>EQUIPAMENTOS E ITENS DE MERO FORNECIMENTO (INCIDE BDI DIFERENCIADO)</v>
      </c>
      <c r="C20" s="55">
        <f>VLOOKUP($A20,'PLANILHA OBRA'!$A:$J,10,0)</f>
        <v>175773.15</v>
      </c>
      <c r="D20" s="58"/>
    </row>
    <row r="21" spans="1:4" ht="15" x14ac:dyDescent="0.25">
      <c r="B21" s="60" t="s">
        <v>1840</v>
      </c>
      <c r="C21" s="61">
        <f>SUM(C8:C20)</f>
        <v>3200628.7600000002</v>
      </c>
    </row>
    <row r="23" spans="1:4" ht="30" x14ac:dyDescent="0.2">
      <c r="A23" s="59" t="s">
        <v>1837</v>
      </c>
      <c r="B23" s="60" t="s">
        <v>3</v>
      </c>
      <c r="C23" s="59" t="s">
        <v>1838</v>
      </c>
    </row>
    <row r="24" spans="1:4" x14ac:dyDescent="0.2">
      <c r="A24" s="54">
        <v>1</v>
      </c>
      <c r="B24" s="56" t="str">
        <f>VLOOKUP($A24,'PLANILHA EQUIPAMENTOS'!$A:$J,4,0)</f>
        <v>RACK E ACESSÓRIOS</v>
      </c>
      <c r="C24" s="55">
        <f>VLOOKUP($A24,'PLANILHA EQUIPAMENTOS'!$A:$J,10,0)</f>
        <v>997.59</v>
      </c>
    </row>
    <row r="25" spans="1:4" x14ac:dyDescent="0.2">
      <c r="A25" s="54">
        <v>2</v>
      </c>
      <c r="B25" s="56" t="str">
        <f>VLOOKUP($A25,'PLANILHA EQUIPAMENTOS'!$A:$J,4,0)</f>
        <v>CENTRAL GLP</v>
      </c>
      <c r="C25" s="55">
        <f>VLOOKUP($A25,'PLANILHA EQUIPAMENTOS'!$A:$J,10,0)</f>
        <v>710.08</v>
      </c>
    </row>
    <row r="26" spans="1:4" x14ac:dyDescent="0.2">
      <c r="A26" s="54">
        <v>3</v>
      </c>
      <c r="B26" s="56" t="str">
        <f>VLOOKUP($A26,'PLANILHA EQUIPAMENTOS'!$A:$J,4,0)</f>
        <v>SERVIÇOS COMPLEMENTARES</v>
      </c>
      <c r="C26" s="55">
        <f>VLOOKUP($A26,'PLANILHA EQUIPAMENTOS'!$A:$J,10,0)</f>
        <v>373.88</v>
      </c>
    </row>
    <row r="27" spans="1:4" x14ac:dyDescent="0.2">
      <c r="A27" s="54">
        <v>4</v>
      </c>
      <c r="B27" s="56" t="str">
        <f>VLOOKUP($A27,'PLANILHA EQUIPAMENTOS'!$A:$J,4,0)</f>
        <v>CABEAMENTO E CFTV</v>
      </c>
      <c r="C27" s="55">
        <f>VLOOKUP($A27,'PLANILHA EQUIPAMENTOS'!$A:$J,10,0)</f>
        <v>26799.379999999997</v>
      </c>
    </row>
    <row r="28" spans="1:4" x14ac:dyDescent="0.2">
      <c r="A28" s="54">
        <v>5</v>
      </c>
      <c r="B28" s="56" t="str">
        <f>VLOOKUP($A28,'PLANILHA EQUIPAMENTOS'!$A:$J,4,0)</f>
        <v>SONORIZAÇÃO</v>
      </c>
      <c r="C28" s="55">
        <f>VLOOKUP($A28,'PLANILHA EQUIPAMENTOS'!$A:$J,10,0)</f>
        <v>20162.150000000001</v>
      </c>
    </row>
    <row r="29" spans="1:4" x14ac:dyDescent="0.2">
      <c r="A29" s="54">
        <v>6</v>
      </c>
      <c r="B29" s="56" t="str">
        <f>VLOOKUP($A29,'PLANILHA EQUIPAMENTOS'!$A:$J,4,0)</f>
        <v>AR-CONDICIONADO</v>
      </c>
      <c r="C29" s="55">
        <f>VLOOKUP($A29,'PLANILHA EQUIPAMENTOS'!$A:$J,10,0)</f>
        <v>22328.15</v>
      </c>
    </row>
    <row r="30" spans="1:4" ht="15" x14ac:dyDescent="0.25">
      <c r="B30" s="60" t="s">
        <v>1841</v>
      </c>
      <c r="C30" s="61">
        <f>SUM(C24:C29)</f>
        <v>71371.23000000001</v>
      </c>
    </row>
    <row r="32" spans="1:4" ht="15" x14ac:dyDescent="0.25">
      <c r="B32" s="60" t="s">
        <v>1839</v>
      </c>
      <c r="C32" s="61">
        <f>C30+C21</f>
        <v>3271999.99</v>
      </c>
    </row>
    <row r="34" spans="1:4" ht="15" x14ac:dyDescent="0.25">
      <c r="A34" s="62" t="s">
        <v>1928</v>
      </c>
      <c r="B34" s="62"/>
      <c r="C34" s="62"/>
      <c r="D34" s="63"/>
    </row>
    <row r="35" spans="1:4" ht="15" x14ac:dyDescent="0.25">
      <c r="A35" s="236" t="s">
        <v>1939</v>
      </c>
      <c r="B35" s="236"/>
      <c r="C35" s="236"/>
      <c r="D35" s="236"/>
    </row>
    <row r="36" spans="1:4" ht="15" x14ac:dyDescent="0.25">
      <c r="A36" s="227" t="s">
        <v>1940</v>
      </c>
      <c r="B36" s="227"/>
      <c r="C36" s="227"/>
      <c r="D36" s="227"/>
    </row>
    <row r="37" spans="1:4" ht="15" x14ac:dyDescent="0.25">
      <c r="A37" s="227" t="s">
        <v>1941</v>
      </c>
      <c r="B37" s="227"/>
      <c r="C37" s="227"/>
      <c r="D37" s="227"/>
    </row>
  </sheetData>
  <sheetProtection algorithmName="SHA-512" hashValue="C+W6r+mycMD2sjrlmurytDpp9CzLTh3pEjQLD7uWk5qE2zse4ewzSARZpkftUO+0/qDSQsQqqsVvVH5PK3nKWQ==" saltValue="C6rlu+08U73XgofeAb8IrA==" spinCount="100000" sheet="1" objects="1" scenarios="1" formatCells="0"/>
  <mergeCells count="5">
    <mergeCell ref="A1:C1"/>
    <mergeCell ref="A2:C2"/>
    <mergeCell ref="A35:D35"/>
    <mergeCell ref="A36:D36"/>
    <mergeCell ref="A37:D37"/>
  </mergeCells>
  <pageMargins left="0.51181102362204722" right="0.51181102362204722" top="1.02" bottom="0.78740157480314965" header="0.31496062992125984" footer="0.31496062992125984"/>
  <pageSetup paperSize="9" scale="89" orientation="portrait" r:id="rId1"/>
  <headerFooter>
    <oddHeader>&amp;L&amp;G</oddHeader>
    <oddFooter>&amp;CCBC Construtora Brasil Central Ltda
ADE Conjunto 17, Lote 01, Loja 02- Águas Claras -   Fone: (61) 32340706 - CEP: 71988-540 - Brasilia/DF
CNPJ: 04.496.605/0001-76   -  
www.cbc.eng.br         - cbc@cbc.eng.br</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718"/>
  <sheetViews>
    <sheetView showGridLines="0" view="pageBreakPreview" topLeftCell="A700" zoomScale="85" zoomScaleNormal="100" zoomScaleSheetLayoutView="85" workbookViewId="0">
      <selection activeCell="H709" sqref="H709"/>
    </sheetView>
  </sheetViews>
  <sheetFormatPr defaultRowHeight="15" x14ac:dyDescent="0.25"/>
  <cols>
    <col min="1" max="2" width="11.42578125" bestFit="1" customWidth="1"/>
    <col min="3" max="3" width="15.140625" bestFit="1" customWidth="1"/>
    <col min="4" max="4" width="68.5703125" bestFit="1" customWidth="1"/>
    <col min="6" max="8" width="14.85546875" bestFit="1" customWidth="1"/>
    <col min="9" max="9" width="14.85546875" customWidth="1"/>
    <col min="10" max="10" width="14.85546875" bestFit="1" customWidth="1"/>
    <col min="11" max="11" width="11.5703125" bestFit="1" customWidth="1"/>
    <col min="12" max="12" width="13.28515625" bestFit="1" customWidth="1"/>
    <col min="13" max="13" width="12.5703125" bestFit="1" customWidth="1"/>
  </cols>
  <sheetData>
    <row r="1" spans="1:10" x14ac:dyDescent="0.25">
      <c r="A1" s="86" t="s">
        <v>15</v>
      </c>
      <c r="B1" s="88"/>
      <c r="C1" s="108" t="s">
        <v>1934</v>
      </c>
      <c r="D1" s="109"/>
      <c r="E1" s="241"/>
      <c r="F1" s="241"/>
      <c r="G1" s="241"/>
      <c r="H1" s="241"/>
      <c r="I1" s="22"/>
      <c r="J1" s="22"/>
    </row>
    <row r="2" spans="1:10" x14ac:dyDescent="0.25">
      <c r="A2" s="86" t="s">
        <v>0</v>
      </c>
      <c r="B2" s="110" t="s">
        <v>1935</v>
      </c>
      <c r="C2" s="110" t="s">
        <v>1936</v>
      </c>
      <c r="D2" s="111"/>
      <c r="E2" s="242"/>
      <c r="F2" s="242"/>
      <c r="G2" s="242"/>
      <c r="H2" s="242"/>
      <c r="I2" s="23"/>
      <c r="J2" s="23"/>
    </row>
    <row r="3" spans="1:10" x14ac:dyDescent="0.25">
      <c r="A3" s="86" t="s">
        <v>18</v>
      </c>
      <c r="B3" s="114"/>
      <c r="C3" s="115" t="s">
        <v>1937</v>
      </c>
      <c r="D3" s="111"/>
      <c r="E3" s="23"/>
      <c r="F3" s="23"/>
      <c r="G3" s="23"/>
      <c r="H3" s="23"/>
      <c r="I3" s="23"/>
      <c r="J3" s="23"/>
    </row>
    <row r="4" spans="1:10" x14ac:dyDescent="0.25">
      <c r="A4" s="86" t="s">
        <v>1829</v>
      </c>
      <c r="B4" s="112" t="s">
        <v>1910</v>
      </c>
      <c r="C4" s="112"/>
      <c r="D4" s="109"/>
      <c r="E4" s="23"/>
      <c r="F4" s="23"/>
      <c r="G4" s="23"/>
      <c r="H4" s="23"/>
      <c r="I4" s="23"/>
      <c r="J4" s="23"/>
    </row>
    <row r="5" spans="1:10" x14ac:dyDescent="0.25">
      <c r="A5" s="86" t="s">
        <v>1830</v>
      </c>
      <c r="B5" s="85">
        <f>BDI!$F$3</f>
        <v>0.18709999999999999</v>
      </c>
      <c r="C5" s="90"/>
      <c r="D5" s="89"/>
      <c r="E5" s="23"/>
      <c r="F5" s="23"/>
      <c r="G5" s="23"/>
      <c r="H5" s="23"/>
      <c r="I5" s="23"/>
      <c r="J5" s="23"/>
    </row>
    <row r="6" spans="1:10" x14ac:dyDescent="0.25">
      <c r="A6" s="86" t="s">
        <v>1831</v>
      </c>
      <c r="B6" s="87"/>
      <c r="C6" s="85">
        <f>BDI!$F$40</f>
        <v>0.1089</v>
      </c>
      <c r="D6" s="89"/>
      <c r="E6" s="23"/>
      <c r="F6" s="23"/>
      <c r="G6" s="23"/>
      <c r="H6" s="23"/>
      <c r="I6" s="23"/>
      <c r="J6" s="23"/>
    </row>
    <row r="7" spans="1:10" ht="27" customHeight="1" x14ac:dyDescent="0.3">
      <c r="A7" s="244" t="s">
        <v>37</v>
      </c>
      <c r="B7" s="245"/>
      <c r="C7" s="245"/>
      <c r="D7" s="245"/>
      <c r="E7" s="245"/>
      <c r="F7" s="245"/>
      <c r="G7" s="245"/>
      <c r="H7" s="245"/>
      <c r="I7" s="245"/>
      <c r="J7" s="245"/>
    </row>
    <row r="8" spans="1:10" ht="30" customHeight="1" x14ac:dyDescent="0.25">
      <c r="A8" s="24" t="s">
        <v>38</v>
      </c>
      <c r="B8" s="25" t="s">
        <v>39</v>
      </c>
      <c r="C8" s="24" t="s">
        <v>40</v>
      </c>
      <c r="D8" s="24" t="s">
        <v>41</v>
      </c>
      <c r="E8" s="26" t="s">
        <v>42</v>
      </c>
      <c r="F8" s="25" t="s">
        <v>43</v>
      </c>
      <c r="G8" s="25" t="s">
        <v>1933</v>
      </c>
      <c r="H8" s="25" t="s">
        <v>44</v>
      </c>
      <c r="I8" s="25" t="s">
        <v>1777</v>
      </c>
      <c r="J8" s="25" t="s">
        <v>1828</v>
      </c>
    </row>
    <row r="9" spans="1:10" ht="24" customHeight="1" x14ac:dyDescent="0.25">
      <c r="A9" s="27">
        <v>1</v>
      </c>
      <c r="B9" s="27"/>
      <c r="C9" s="27"/>
      <c r="D9" s="27" t="s">
        <v>45</v>
      </c>
      <c r="E9" s="27"/>
      <c r="F9" s="28"/>
      <c r="G9" s="71"/>
      <c r="H9" s="27"/>
      <c r="I9" s="29">
        <f>SUM(I10:I29)</f>
        <v>100111.27</v>
      </c>
      <c r="J9" s="29">
        <f>SUM(J10:J29)</f>
        <v>118838.26999999999</v>
      </c>
    </row>
    <row r="10" spans="1:10" ht="24" customHeight="1" x14ac:dyDescent="0.25">
      <c r="A10" s="27" t="s">
        <v>46</v>
      </c>
      <c r="B10" s="27"/>
      <c r="C10" s="27"/>
      <c r="D10" s="27" t="s">
        <v>47</v>
      </c>
      <c r="E10" s="27"/>
      <c r="F10" s="28"/>
      <c r="G10" s="71"/>
      <c r="H10" s="27"/>
      <c r="I10" s="27"/>
      <c r="J10" s="29"/>
    </row>
    <row r="11" spans="1:10" ht="24" customHeight="1" x14ac:dyDescent="0.25">
      <c r="A11" s="27" t="s">
        <v>48</v>
      </c>
      <c r="B11" s="27"/>
      <c r="C11" s="27"/>
      <c r="D11" s="27" t="s">
        <v>49</v>
      </c>
      <c r="E11" s="27"/>
      <c r="F11" s="28"/>
      <c r="G11" s="71"/>
      <c r="H11" s="27"/>
      <c r="I11" s="27"/>
      <c r="J11" s="29"/>
    </row>
    <row r="12" spans="1:10" ht="26.1" customHeight="1" x14ac:dyDescent="0.25">
      <c r="A12" s="30" t="s">
        <v>50</v>
      </c>
      <c r="B12" s="31" t="s">
        <v>51</v>
      </c>
      <c r="C12" s="30" t="s">
        <v>52</v>
      </c>
      <c r="D12" s="30" t="s">
        <v>53</v>
      </c>
      <c r="E12" s="32" t="s">
        <v>54</v>
      </c>
      <c r="F12" s="31">
        <v>1</v>
      </c>
      <c r="G12" s="193">
        <v>7080.45</v>
      </c>
      <c r="H12" s="33">
        <f>IFERROR(TRUNC(G12*(1+$B$5),2),"")</f>
        <v>8405.2000000000007</v>
      </c>
      <c r="I12" s="33">
        <f>TRUNC(G12*F12,2)</f>
        <v>7080.45</v>
      </c>
      <c r="J12" s="33">
        <f>IFERROR(TRUNC(H12*F12,2),"")</f>
        <v>8405.2000000000007</v>
      </c>
    </row>
    <row r="13" spans="1:10" ht="24" customHeight="1" x14ac:dyDescent="0.25">
      <c r="A13" s="27" t="s">
        <v>55</v>
      </c>
      <c r="B13" s="27"/>
      <c r="C13" s="27"/>
      <c r="D13" s="27" t="s">
        <v>56</v>
      </c>
      <c r="E13" s="27"/>
      <c r="F13" s="28"/>
      <c r="G13" s="194"/>
      <c r="H13" s="27"/>
      <c r="I13" s="29"/>
      <c r="J13" s="29"/>
    </row>
    <row r="14" spans="1:10" ht="39" customHeight="1" x14ac:dyDescent="0.25">
      <c r="A14" s="30" t="s">
        <v>57</v>
      </c>
      <c r="B14" s="31" t="s">
        <v>58</v>
      </c>
      <c r="C14" s="30" t="s">
        <v>59</v>
      </c>
      <c r="D14" s="30" t="s">
        <v>60</v>
      </c>
      <c r="E14" s="32" t="s">
        <v>61</v>
      </c>
      <c r="F14" s="31">
        <v>25</v>
      </c>
      <c r="G14" s="193">
        <v>455</v>
      </c>
      <c r="H14" s="33">
        <f>IFERROR(TRUNC(G14*(1+$B$5),2),"")</f>
        <v>540.13</v>
      </c>
      <c r="I14" s="33">
        <f t="shared" ref="I14:I75" si="0">TRUNC(G14*F14,2)</f>
        <v>11375</v>
      </c>
      <c r="J14" s="33">
        <f>IFERROR(TRUNC(H14*F14,2),"")</f>
        <v>13503.25</v>
      </c>
    </row>
    <row r="15" spans="1:10" ht="39" customHeight="1" x14ac:dyDescent="0.25">
      <c r="A15" s="30" t="s">
        <v>62</v>
      </c>
      <c r="B15" s="31" t="s">
        <v>63</v>
      </c>
      <c r="C15" s="30" t="s">
        <v>59</v>
      </c>
      <c r="D15" s="30" t="s">
        <v>64</v>
      </c>
      <c r="E15" s="32" t="s">
        <v>61</v>
      </c>
      <c r="F15" s="31">
        <v>15</v>
      </c>
      <c r="G15" s="193">
        <v>670</v>
      </c>
      <c r="H15" s="33">
        <f>IFERROR(TRUNC(G15*(1+$B$5),2),"")</f>
        <v>795.35</v>
      </c>
      <c r="I15" s="33">
        <f t="shared" si="0"/>
        <v>10050</v>
      </c>
      <c r="J15" s="33">
        <f>IFERROR(TRUNC(H15*F15,2),"")</f>
        <v>11930.25</v>
      </c>
    </row>
    <row r="16" spans="1:10" ht="39" customHeight="1" x14ac:dyDescent="0.25">
      <c r="A16" s="30" t="s">
        <v>65</v>
      </c>
      <c r="B16" s="31" t="s">
        <v>66</v>
      </c>
      <c r="C16" s="30" t="s">
        <v>59</v>
      </c>
      <c r="D16" s="30" t="s">
        <v>67</v>
      </c>
      <c r="E16" s="32" t="s">
        <v>61</v>
      </c>
      <c r="F16" s="31">
        <v>37.5</v>
      </c>
      <c r="G16" s="193">
        <v>380</v>
      </c>
      <c r="H16" s="33">
        <f>IFERROR(TRUNC(G16*(1+$B$5),2),"")</f>
        <v>451.09</v>
      </c>
      <c r="I16" s="33">
        <f t="shared" si="0"/>
        <v>14250</v>
      </c>
      <c r="J16" s="33">
        <f>IFERROR(TRUNC(H16*F16,2),"")</f>
        <v>16915.87</v>
      </c>
    </row>
    <row r="17" spans="1:10" ht="39" customHeight="1" x14ac:dyDescent="0.25">
      <c r="A17" s="30" t="s">
        <v>68</v>
      </c>
      <c r="B17" s="31" t="s">
        <v>69</v>
      </c>
      <c r="C17" s="30" t="s">
        <v>59</v>
      </c>
      <c r="D17" s="30" t="s">
        <v>70</v>
      </c>
      <c r="E17" s="32" t="s">
        <v>61</v>
      </c>
      <c r="F17" s="31">
        <v>20</v>
      </c>
      <c r="G17" s="193">
        <v>730</v>
      </c>
      <c r="H17" s="33">
        <f>IFERROR(TRUNC(G17*(1+$B$5),2),"")</f>
        <v>866.58</v>
      </c>
      <c r="I17" s="33">
        <f t="shared" si="0"/>
        <v>14600</v>
      </c>
      <c r="J17" s="33">
        <f>IFERROR(TRUNC(H17*F17,2),"")</f>
        <v>17331.599999999999</v>
      </c>
    </row>
    <row r="18" spans="1:10" ht="39" customHeight="1" x14ac:dyDescent="0.25">
      <c r="A18" s="30" t="s">
        <v>71</v>
      </c>
      <c r="B18" s="31" t="s">
        <v>72</v>
      </c>
      <c r="C18" s="30" t="s">
        <v>59</v>
      </c>
      <c r="D18" s="30" t="s">
        <v>73</v>
      </c>
      <c r="E18" s="32" t="s">
        <v>61</v>
      </c>
      <c r="F18" s="31">
        <v>2.25</v>
      </c>
      <c r="G18" s="193">
        <v>1402.18</v>
      </c>
      <c r="H18" s="33">
        <f>IFERROR(TRUNC(G18*(1+$B$5),2),"")</f>
        <v>1664.52</v>
      </c>
      <c r="I18" s="33">
        <f t="shared" si="0"/>
        <v>3154.9</v>
      </c>
      <c r="J18" s="33">
        <f>IFERROR(TRUNC(H18*F18,2),"")</f>
        <v>3745.17</v>
      </c>
    </row>
    <row r="19" spans="1:10" ht="24" customHeight="1" x14ac:dyDescent="0.25">
      <c r="A19" s="27" t="s">
        <v>74</v>
      </c>
      <c r="B19" s="27"/>
      <c r="C19" s="27"/>
      <c r="D19" s="27" t="s">
        <v>75</v>
      </c>
      <c r="E19" s="27"/>
      <c r="F19" s="28"/>
      <c r="G19" s="194"/>
      <c r="H19" s="27"/>
      <c r="I19" s="29"/>
      <c r="J19" s="29"/>
    </row>
    <row r="20" spans="1:10" ht="39" customHeight="1" x14ac:dyDescent="0.25">
      <c r="A20" s="30" t="s">
        <v>76</v>
      </c>
      <c r="B20" s="31" t="s">
        <v>77</v>
      </c>
      <c r="C20" s="30" t="s">
        <v>52</v>
      </c>
      <c r="D20" s="30" t="s">
        <v>78</v>
      </c>
      <c r="E20" s="32" t="s">
        <v>54</v>
      </c>
      <c r="F20" s="31">
        <v>1</v>
      </c>
      <c r="G20" s="193">
        <v>2586.3000000000002</v>
      </c>
      <c r="H20" s="33">
        <f>IFERROR(TRUNC(G20*(1+$B$5),2),"")</f>
        <v>3070.19</v>
      </c>
      <c r="I20" s="33">
        <f t="shared" si="0"/>
        <v>2586.3000000000002</v>
      </c>
      <c r="J20" s="33">
        <f>IFERROR(TRUNC(H20*F20,2),"")</f>
        <v>3070.19</v>
      </c>
    </row>
    <row r="21" spans="1:10" ht="39" customHeight="1" x14ac:dyDescent="0.25">
      <c r="A21" s="30" t="s">
        <v>79</v>
      </c>
      <c r="B21" s="31" t="s">
        <v>80</v>
      </c>
      <c r="C21" s="30" t="s">
        <v>52</v>
      </c>
      <c r="D21" s="30" t="s">
        <v>81</v>
      </c>
      <c r="E21" s="32" t="s">
        <v>54</v>
      </c>
      <c r="F21" s="31">
        <v>1</v>
      </c>
      <c r="G21" s="193">
        <v>2263</v>
      </c>
      <c r="H21" s="33">
        <f>IFERROR(TRUNC(G21*(1+$B$5),2),"")</f>
        <v>2686.4</v>
      </c>
      <c r="I21" s="33">
        <f t="shared" si="0"/>
        <v>2263</v>
      </c>
      <c r="J21" s="33">
        <f>IFERROR(TRUNC(H21*F21,2),"")</f>
        <v>2686.4</v>
      </c>
    </row>
    <row r="22" spans="1:10" ht="24" customHeight="1" x14ac:dyDescent="0.25">
      <c r="A22" s="27" t="s">
        <v>82</v>
      </c>
      <c r="B22" s="27"/>
      <c r="C22" s="27"/>
      <c r="D22" s="27" t="s">
        <v>83</v>
      </c>
      <c r="E22" s="27"/>
      <c r="F22" s="28"/>
      <c r="G22" s="194"/>
      <c r="H22" s="27"/>
      <c r="I22" s="29"/>
      <c r="J22" s="29"/>
    </row>
    <row r="23" spans="1:10" ht="24" customHeight="1" x14ac:dyDescent="0.25">
      <c r="A23" s="30" t="s">
        <v>84</v>
      </c>
      <c r="B23" s="31" t="s">
        <v>85</v>
      </c>
      <c r="C23" s="30" t="s">
        <v>59</v>
      </c>
      <c r="D23" s="30" t="s">
        <v>86</v>
      </c>
      <c r="E23" s="32" t="s">
        <v>61</v>
      </c>
      <c r="F23" s="31">
        <v>7.38</v>
      </c>
      <c r="G23" s="193">
        <v>370.62</v>
      </c>
      <c r="H23" s="33">
        <f>IFERROR(TRUNC(G23*(1+$B$5),2),"")</f>
        <v>439.96</v>
      </c>
      <c r="I23" s="33">
        <f t="shared" si="0"/>
        <v>2735.17</v>
      </c>
      <c r="J23" s="33">
        <f>IFERROR(TRUNC(H23*F23,2),"")</f>
        <v>3246.9</v>
      </c>
    </row>
    <row r="24" spans="1:10" ht="24" customHeight="1" x14ac:dyDescent="0.25">
      <c r="A24" s="30" t="s">
        <v>87</v>
      </c>
      <c r="B24" s="31" t="s">
        <v>88</v>
      </c>
      <c r="C24" s="30" t="s">
        <v>59</v>
      </c>
      <c r="D24" s="30" t="s">
        <v>89</v>
      </c>
      <c r="E24" s="32" t="s">
        <v>61</v>
      </c>
      <c r="F24" s="31">
        <v>392.23</v>
      </c>
      <c r="G24" s="193">
        <v>18</v>
      </c>
      <c r="H24" s="33">
        <f>IFERROR(TRUNC(G24*(1+$B$5),2),"")</f>
        <v>21.36</v>
      </c>
      <c r="I24" s="33">
        <f t="shared" si="0"/>
        <v>7060.14</v>
      </c>
      <c r="J24" s="33">
        <f>IFERROR(TRUNC(H24*F24,2),"")</f>
        <v>8378.0300000000007</v>
      </c>
    </row>
    <row r="25" spans="1:10" ht="24" customHeight="1" x14ac:dyDescent="0.25">
      <c r="A25" s="27" t="s">
        <v>90</v>
      </c>
      <c r="B25" s="27"/>
      <c r="C25" s="27"/>
      <c r="D25" s="27" t="s">
        <v>91</v>
      </c>
      <c r="E25" s="27"/>
      <c r="F25" s="28"/>
      <c r="G25" s="194"/>
      <c r="H25" s="27"/>
      <c r="I25" s="29"/>
      <c r="J25" s="29"/>
    </row>
    <row r="26" spans="1:10" ht="26.1" customHeight="1" x14ac:dyDescent="0.25">
      <c r="A26" s="30" t="s">
        <v>92</v>
      </c>
      <c r="B26" s="31" t="s">
        <v>93</v>
      </c>
      <c r="C26" s="30" t="s">
        <v>52</v>
      </c>
      <c r="D26" s="30" t="s">
        <v>94</v>
      </c>
      <c r="E26" s="32" t="s">
        <v>95</v>
      </c>
      <c r="F26" s="31">
        <v>11</v>
      </c>
      <c r="G26" s="193">
        <v>59.91</v>
      </c>
      <c r="H26" s="33">
        <f>IFERROR(TRUNC(G26*(1+$B$5),2),"")</f>
        <v>71.11</v>
      </c>
      <c r="I26" s="33">
        <f t="shared" si="0"/>
        <v>659.01</v>
      </c>
      <c r="J26" s="33">
        <f>IFERROR(TRUNC(H26*F26,2),"")</f>
        <v>782.21</v>
      </c>
    </row>
    <row r="27" spans="1:10" ht="26.1" customHeight="1" x14ac:dyDescent="0.25">
      <c r="A27" s="30" t="s">
        <v>96</v>
      </c>
      <c r="B27" s="31" t="s">
        <v>97</v>
      </c>
      <c r="C27" s="30" t="s">
        <v>52</v>
      </c>
      <c r="D27" s="30" t="s">
        <v>98</v>
      </c>
      <c r="E27" s="32" t="s">
        <v>95</v>
      </c>
      <c r="F27" s="31">
        <v>11</v>
      </c>
      <c r="G27" s="193">
        <v>1560</v>
      </c>
      <c r="H27" s="33">
        <f>IFERROR(TRUNC(G27*(1+$B$5),2),"")</f>
        <v>1851.87</v>
      </c>
      <c r="I27" s="33">
        <f t="shared" si="0"/>
        <v>17160</v>
      </c>
      <c r="J27" s="33">
        <f>IFERROR(TRUNC(H27*F27,2),"")</f>
        <v>20370.57</v>
      </c>
    </row>
    <row r="28" spans="1:10" ht="24" customHeight="1" x14ac:dyDescent="0.25">
      <c r="A28" s="27" t="s">
        <v>99</v>
      </c>
      <c r="B28" s="27"/>
      <c r="C28" s="27"/>
      <c r="D28" s="27" t="s">
        <v>100</v>
      </c>
      <c r="E28" s="27"/>
      <c r="F28" s="28"/>
      <c r="G28" s="194"/>
      <c r="H28" s="27"/>
      <c r="I28" s="29"/>
      <c r="J28" s="29"/>
    </row>
    <row r="29" spans="1:10" ht="39" customHeight="1" x14ac:dyDescent="0.25">
      <c r="A29" s="30" t="s">
        <v>101</v>
      </c>
      <c r="B29" s="31" t="s">
        <v>102</v>
      </c>
      <c r="C29" s="30" t="s">
        <v>59</v>
      </c>
      <c r="D29" s="30" t="s">
        <v>103</v>
      </c>
      <c r="E29" s="32" t="s">
        <v>104</v>
      </c>
      <c r="F29" s="31">
        <v>111</v>
      </c>
      <c r="G29" s="193">
        <v>64.3</v>
      </c>
      <c r="H29" s="33">
        <f>IFERROR(TRUNC(G29*(1+$B$5),2),"")</f>
        <v>76.33</v>
      </c>
      <c r="I29" s="33">
        <f t="shared" si="0"/>
        <v>7137.3</v>
      </c>
      <c r="J29" s="33">
        <f>IFERROR(TRUNC(H29*F29,2),"")</f>
        <v>8472.6299999999992</v>
      </c>
    </row>
    <row r="30" spans="1:10" ht="24" customHeight="1" x14ac:dyDescent="0.25">
      <c r="A30" s="27">
        <v>2</v>
      </c>
      <c r="B30" s="27"/>
      <c r="C30" s="27"/>
      <c r="D30" s="27" t="s">
        <v>105</v>
      </c>
      <c r="E30" s="27"/>
      <c r="F30" s="28"/>
      <c r="G30" s="194"/>
      <c r="H30" s="27"/>
      <c r="I30" s="29">
        <f>SUM(I31:I49)</f>
        <v>205337.45</v>
      </c>
      <c r="J30" s="29">
        <f>SUM(J31:J49)</f>
        <v>243604.48999999996</v>
      </c>
    </row>
    <row r="31" spans="1:10" ht="24" customHeight="1" x14ac:dyDescent="0.25">
      <c r="A31" s="27" t="s">
        <v>106</v>
      </c>
      <c r="B31" s="27"/>
      <c r="C31" s="27"/>
      <c r="D31" s="27" t="s">
        <v>107</v>
      </c>
      <c r="E31" s="27"/>
      <c r="F31" s="28"/>
      <c r="G31" s="194"/>
      <c r="H31" s="27"/>
      <c r="I31" s="29"/>
      <c r="J31" s="29"/>
    </row>
    <row r="32" spans="1:10" ht="39" customHeight="1" x14ac:dyDescent="0.25">
      <c r="A32" s="30" t="s">
        <v>108</v>
      </c>
      <c r="B32" s="31" t="s">
        <v>109</v>
      </c>
      <c r="C32" s="30" t="s">
        <v>59</v>
      </c>
      <c r="D32" s="30" t="s">
        <v>110</v>
      </c>
      <c r="E32" s="32" t="s">
        <v>111</v>
      </c>
      <c r="F32" s="31">
        <v>357.56</v>
      </c>
      <c r="G32" s="193">
        <v>3</v>
      </c>
      <c r="H32" s="33">
        <f>IFERROR(TRUNC(G32*(1+$B$5),2),"")</f>
        <v>3.56</v>
      </c>
      <c r="I32" s="33">
        <f t="shared" si="0"/>
        <v>1072.68</v>
      </c>
      <c r="J32" s="33">
        <f>IFERROR(TRUNC(H32*F32,2),"")</f>
        <v>1272.9100000000001</v>
      </c>
    </row>
    <row r="33" spans="1:10" ht="39" customHeight="1" x14ac:dyDescent="0.25">
      <c r="A33" s="30" t="s">
        <v>112</v>
      </c>
      <c r="B33" s="31" t="s">
        <v>113</v>
      </c>
      <c r="C33" s="30" t="s">
        <v>59</v>
      </c>
      <c r="D33" s="30" t="s">
        <v>114</v>
      </c>
      <c r="E33" s="32" t="s">
        <v>111</v>
      </c>
      <c r="F33" s="31">
        <v>272.94</v>
      </c>
      <c r="G33" s="193">
        <v>10.83</v>
      </c>
      <c r="H33" s="33">
        <f>IFERROR(TRUNC(G33*(1+$B$5),2),"")</f>
        <v>12.85</v>
      </c>
      <c r="I33" s="33">
        <f t="shared" si="0"/>
        <v>2955.94</v>
      </c>
      <c r="J33" s="33">
        <f>IFERROR(TRUNC(H33*F33,2),"")</f>
        <v>3507.27</v>
      </c>
    </row>
    <row r="34" spans="1:10" ht="39" customHeight="1" x14ac:dyDescent="0.25">
      <c r="A34" s="30" t="s">
        <v>115</v>
      </c>
      <c r="B34" s="31" t="s">
        <v>116</v>
      </c>
      <c r="C34" s="30" t="s">
        <v>59</v>
      </c>
      <c r="D34" s="30" t="s">
        <v>117</v>
      </c>
      <c r="E34" s="32" t="s">
        <v>111</v>
      </c>
      <c r="F34" s="31">
        <v>506.58</v>
      </c>
      <c r="G34" s="193">
        <v>12.72</v>
      </c>
      <c r="H34" s="33">
        <f>IFERROR(TRUNC(G34*(1+$B$5),2),"")</f>
        <v>15.09</v>
      </c>
      <c r="I34" s="33">
        <f t="shared" si="0"/>
        <v>6443.69</v>
      </c>
      <c r="J34" s="33">
        <f>IFERROR(TRUNC(H34*F34,2),"")</f>
        <v>7644.29</v>
      </c>
    </row>
    <row r="35" spans="1:10" ht="39" customHeight="1" x14ac:dyDescent="0.25">
      <c r="A35" s="30" t="s">
        <v>118</v>
      </c>
      <c r="B35" s="31" t="s">
        <v>119</v>
      </c>
      <c r="C35" s="30" t="s">
        <v>59</v>
      </c>
      <c r="D35" s="30" t="s">
        <v>120</v>
      </c>
      <c r="E35" s="32" t="s">
        <v>121</v>
      </c>
      <c r="F35" s="31">
        <v>7650.32</v>
      </c>
      <c r="G35" s="193">
        <v>1.6</v>
      </c>
      <c r="H35" s="33">
        <f>IFERROR(TRUNC(G35*(1+$B$5),2),"")</f>
        <v>1.89</v>
      </c>
      <c r="I35" s="33">
        <f t="shared" si="0"/>
        <v>12240.51</v>
      </c>
      <c r="J35" s="33">
        <f>IFERROR(TRUNC(H35*F35,2),"")</f>
        <v>14459.1</v>
      </c>
    </row>
    <row r="36" spans="1:10" ht="24" customHeight="1" x14ac:dyDescent="0.25">
      <c r="A36" s="27" t="s">
        <v>122</v>
      </c>
      <c r="B36" s="27"/>
      <c r="C36" s="27"/>
      <c r="D36" s="27" t="s">
        <v>123</v>
      </c>
      <c r="E36" s="27"/>
      <c r="F36" s="28"/>
      <c r="G36" s="194"/>
      <c r="H36" s="27"/>
      <c r="I36" s="29"/>
      <c r="J36" s="29"/>
    </row>
    <row r="37" spans="1:10" ht="24" customHeight="1" x14ac:dyDescent="0.25">
      <c r="A37" s="27" t="s">
        <v>124</v>
      </c>
      <c r="B37" s="27"/>
      <c r="C37" s="27"/>
      <c r="D37" s="27" t="s">
        <v>125</v>
      </c>
      <c r="E37" s="27"/>
      <c r="F37" s="28"/>
      <c r="G37" s="194"/>
      <c r="H37" s="27"/>
      <c r="I37" s="29"/>
      <c r="J37" s="29"/>
    </row>
    <row r="38" spans="1:10" ht="26.1" customHeight="1" x14ac:dyDescent="0.25">
      <c r="A38" s="30" t="s">
        <v>126</v>
      </c>
      <c r="B38" s="31" t="s">
        <v>127</v>
      </c>
      <c r="C38" s="30" t="s">
        <v>59</v>
      </c>
      <c r="D38" s="30" t="s">
        <v>128</v>
      </c>
      <c r="E38" s="32" t="s">
        <v>61</v>
      </c>
      <c r="F38" s="31">
        <v>2101.6999999999998</v>
      </c>
      <c r="G38" s="193">
        <v>2.25</v>
      </c>
      <c r="H38" s="33">
        <f>IFERROR(TRUNC(G38*(1+$B$5),2),"")</f>
        <v>2.67</v>
      </c>
      <c r="I38" s="33">
        <f t="shared" si="0"/>
        <v>4728.82</v>
      </c>
      <c r="J38" s="33">
        <f>IFERROR(TRUNC(H38*F38,2),"")</f>
        <v>5611.53</v>
      </c>
    </row>
    <row r="39" spans="1:10" ht="24" customHeight="1" x14ac:dyDescent="0.25">
      <c r="A39" s="27" t="s">
        <v>129</v>
      </c>
      <c r="B39" s="27"/>
      <c r="C39" s="27"/>
      <c r="D39" s="27" t="s">
        <v>130</v>
      </c>
      <c r="E39" s="27"/>
      <c r="F39" s="28"/>
      <c r="G39" s="194"/>
      <c r="H39" s="27"/>
      <c r="I39" s="29"/>
      <c r="J39" s="29"/>
    </row>
    <row r="40" spans="1:10" ht="51.95" customHeight="1" x14ac:dyDescent="0.25">
      <c r="A40" s="30" t="s">
        <v>131</v>
      </c>
      <c r="B40" s="31" t="s">
        <v>132</v>
      </c>
      <c r="C40" s="30" t="s">
        <v>59</v>
      </c>
      <c r="D40" s="30" t="s">
        <v>133</v>
      </c>
      <c r="E40" s="32" t="s">
        <v>111</v>
      </c>
      <c r="F40" s="31">
        <v>420.34</v>
      </c>
      <c r="G40" s="193">
        <v>89</v>
      </c>
      <c r="H40" s="33">
        <f>IFERROR(TRUNC(G40*(1+$B$5),2),"")</f>
        <v>105.65</v>
      </c>
      <c r="I40" s="33">
        <f t="shared" si="0"/>
        <v>37410.26</v>
      </c>
      <c r="J40" s="33">
        <f>IFERROR(TRUNC(H40*F40,2),"")</f>
        <v>44408.92</v>
      </c>
    </row>
    <row r="41" spans="1:10" ht="24" customHeight="1" x14ac:dyDescent="0.25">
      <c r="A41" s="27" t="s">
        <v>134</v>
      </c>
      <c r="B41" s="27"/>
      <c r="C41" s="27"/>
      <c r="D41" s="27" t="s">
        <v>135</v>
      </c>
      <c r="E41" s="27"/>
      <c r="F41" s="28"/>
      <c r="G41" s="194"/>
      <c r="H41" s="27"/>
      <c r="I41" s="29"/>
      <c r="J41" s="29"/>
    </row>
    <row r="42" spans="1:10" ht="39" customHeight="1" x14ac:dyDescent="0.25">
      <c r="A42" s="30" t="s">
        <v>136</v>
      </c>
      <c r="B42" s="31" t="s">
        <v>137</v>
      </c>
      <c r="C42" s="30" t="s">
        <v>59</v>
      </c>
      <c r="D42" s="30" t="s">
        <v>138</v>
      </c>
      <c r="E42" s="32" t="s">
        <v>111</v>
      </c>
      <c r="F42" s="31">
        <v>420.34</v>
      </c>
      <c r="G42" s="193">
        <v>112</v>
      </c>
      <c r="H42" s="33">
        <f>IFERROR(TRUNC(G42*(1+$B$5),2),"")</f>
        <v>132.94999999999999</v>
      </c>
      <c r="I42" s="33">
        <f t="shared" si="0"/>
        <v>47078.080000000002</v>
      </c>
      <c r="J42" s="33">
        <f>IFERROR(TRUNC(H42*F42,2),"")</f>
        <v>55884.2</v>
      </c>
    </row>
    <row r="43" spans="1:10" ht="26.1" customHeight="1" x14ac:dyDescent="0.25">
      <c r="A43" s="30" t="s">
        <v>139</v>
      </c>
      <c r="B43" s="31" t="s">
        <v>140</v>
      </c>
      <c r="C43" s="30" t="s">
        <v>52</v>
      </c>
      <c r="D43" s="30" t="s">
        <v>141</v>
      </c>
      <c r="E43" s="32" t="s">
        <v>142</v>
      </c>
      <c r="F43" s="31">
        <v>5674.59</v>
      </c>
      <c r="G43" s="193">
        <v>1.1100000000000001</v>
      </c>
      <c r="H43" s="33">
        <f>IFERROR(TRUNC(G43*(1+$B$5),2),"")</f>
        <v>1.31</v>
      </c>
      <c r="I43" s="33">
        <f t="shared" si="0"/>
        <v>6298.79</v>
      </c>
      <c r="J43" s="33">
        <f>IFERROR(TRUNC(H43*F43,2),"")</f>
        <v>7433.71</v>
      </c>
    </row>
    <row r="44" spans="1:10" ht="24" customHeight="1" x14ac:dyDescent="0.25">
      <c r="A44" s="27" t="s">
        <v>143</v>
      </c>
      <c r="B44" s="27"/>
      <c r="C44" s="27"/>
      <c r="D44" s="27" t="s">
        <v>144</v>
      </c>
      <c r="E44" s="27"/>
      <c r="F44" s="28"/>
      <c r="G44" s="194"/>
      <c r="H44" s="27"/>
      <c r="I44" s="29"/>
      <c r="J44" s="29"/>
    </row>
    <row r="45" spans="1:10" ht="26.1" customHeight="1" x14ac:dyDescent="0.25">
      <c r="A45" s="30" t="s">
        <v>145</v>
      </c>
      <c r="B45" s="31" t="s">
        <v>146</v>
      </c>
      <c r="C45" s="30" t="s">
        <v>52</v>
      </c>
      <c r="D45" s="30" t="s">
        <v>147</v>
      </c>
      <c r="E45" s="32" t="s">
        <v>61</v>
      </c>
      <c r="F45" s="31">
        <v>2101.6999999999998</v>
      </c>
      <c r="G45" s="193">
        <v>7.06</v>
      </c>
      <c r="H45" s="33">
        <f>IFERROR(TRUNC(G45*(1+$B$5),2),"")</f>
        <v>8.3800000000000008</v>
      </c>
      <c r="I45" s="33">
        <f t="shared" si="0"/>
        <v>14838</v>
      </c>
      <c r="J45" s="33">
        <f>IFERROR(TRUNC(H45*F45,2),"")</f>
        <v>17612.240000000002</v>
      </c>
    </row>
    <row r="46" spans="1:10" ht="26.1" customHeight="1" x14ac:dyDescent="0.25">
      <c r="A46" s="30" t="s">
        <v>148</v>
      </c>
      <c r="B46" s="31" t="s">
        <v>149</v>
      </c>
      <c r="C46" s="30" t="s">
        <v>59</v>
      </c>
      <c r="D46" s="30" t="s">
        <v>150</v>
      </c>
      <c r="E46" s="32" t="s">
        <v>61</v>
      </c>
      <c r="F46" s="31">
        <v>2101.6999999999998</v>
      </c>
      <c r="G46" s="193">
        <v>2.89</v>
      </c>
      <c r="H46" s="33">
        <f>IFERROR(TRUNC(G46*(1+$B$5),2),"")</f>
        <v>3.43</v>
      </c>
      <c r="I46" s="33">
        <f t="shared" si="0"/>
        <v>6073.91</v>
      </c>
      <c r="J46" s="33">
        <f>IFERROR(TRUNC(H46*F46,2),"")</f>
        <v>7208.83</v>
      </c>
    </row>
    <row r="47" spans="1:10" ht="39" customHeight="1" x14ac:dyDescent="0.25">
      <c r="A47" s="30" t="s">
        <v>151</v>
      </c>
      <c r="B47" s="31" t="s">
        <v>152</v>
      </c>
      <c r="C47" s="30" t="s">
        <v>59</v>
      </c>
      <c r="D47" s="30" t="s">
        <v>153</v>
      </c>
      <c r="E47" s="32" t="s">
        <v>111</v>
      </c>
      <c r="F47" s="31">
        <v>105.09</v>
      </c>
      <c r="G47" s="193">
        <v>544</v>
      </c>
      <c r="H47" s="33">
        <f>IFERROR(TRUNC(G47*(1+$B$5),2),"")</f>
        <v>645.78</v>
      </c>
      <c r="I47" s="33">
        <f t="shared" si="0"/>
        <v>57168.959999999999</v>
      </c>
      <c r="J47" s="33">
        <f>IFERROR(TRUNC(H47*F47,2),"")</f>
        <v>67865.02</v>
      </c>
    </row>
    <row r="48" spans="1:10" ht="39" customHeight="1" x14ac:dyDescent="0.25">
      <c r="A48" s="30" t="s">
        <v>154</v>
      </c>
      <c r="B48" s="31" t="s">
        <v>155</v>
      </c>
      <c r="C48" s="30" t="s">
        <v>59</v>
      </c>
      <c r="D48" s="30" t="s">
        <v>156</v>
      </c>
      <c r="E48" s="32" t="s">
        <v>121</v>
      </c>
      <c r="F48" s="31">
        <v>7566.48</v>
      </c>
      <c r="G48" s="193">
        <v>1.19</v>
      </c>
      <c r="H48" s="33">
        <f>IFERROR(TRUNC(G48*(1+$B$5),2),"")</f>
        <v>1.41</v>
      </c>
      <c r="I48" s="33">
        <f t="shared" si="0"/>
        <v>9004.11</v>
      </c>
      <c r="J48" s="33">
        <f>IFERROR(TRUNC(H48*F48,2),"")</f>
        <v>10668.73</v>
      </c>
    </row>
    <row r="49" spans="1:10" ht="51.95" customHeight="1" x14ac:dyDescent="0.25">
      <c r="A49" s="30" t="s">
        <v>157</v>
      </c>
      <c r="B49" s="31" t="s">
        <v>158</v>
      </c>
      <c r="C49" s="30" t="s">
        <v>59</v>
      </c>
      <c r="D49" s="30" t="s">
        <v>159</v>
      </c>
      <c r="E49" s="32" t="s">
        <v>121</v>
      </c>
      <c r="F49" s="31">
        <v>50.44</v>
      </c>
      <c r="G49" s="193">
        <v>0.47</v>
      </c>
      <c r="H49" s="33">
        <f>IFERROR(TRUNC(G49*(1+$B$5),2),"")</f>
        <v>0.55000000000000004</v>
      </c>
      <c r="I49" s="33">
        <f t="shared" si="0"/>
        <v>23.7</v>
      </c>
      <c r="J49" s="33">
        <f>IFERROR(TRUNC(H49*F49,2),"")</f>
        <v>27.74</v>
      </c>
    </row>
    <row r="50" spans="1:10" ht="24" customHeight="1" x14ac:dyDescent="0.25">
      <c r="A50" s="27">
        <v>3</v>
      </c>
      <c r="B50" s="27"/>
      <c r="C50" s="27"/>
      <c r="D50" s="27" t="s">
        <v>160</v>
      </c>
      <c r="E50" s="27"/>
      <c r="F50" s="28"/>
      <c r="G50" s="194"/>
      <c r="H50" s="27"/>
      <c r="I50" s="29">
        <f>SUM(I51:I88)</f>
        <v>83253.710000000036</v>
      </c>
      <c r="J50" s="29">
        <f>SUM(J51:J88)</f>
        <v>98805.849999999977</v>
      </c>
    </row>
    <row r="51" spans="1:10" ht="24" customHeight="1" x14ac:dyDescent="0.25">
      <c r="A51" s="27" t="s">
        <v>161</v>
      </c>
      <c r="B51" s="27"/>
      <c r="C51" s="27"/>
      <c r="D51" s="27" t="s">
        <v>162</v>
      </c>
      <c r="E51" s="27"/>
      <c r="F51" s="28"/>
      <c r="G51" s="194"/>
      <c r="H51" s="27"/>
      <c r="I51" s="29"/>
      <c r="J51" s="29"/>
    </row>
    <row r="52" spans="1:10" ht="78" customHeight="1" x14ac:dyDescent="0.25">
      <c r="A52" s="30" t="s">
        <v>163</v>
      </c>
      <c r="B52" s="31" t="s">
        <v>164</v>
      </c>
      <c r="C52" s="30" t="s">
        <v>59</v>
      </c>
      <c r="D52" s="30" t="s">
        <v>165</v>
      </c>
      <c r="E52" s="32" t="s">
        <v>111</v>
      </c>
      <c r="F52" s="31">
        <v>4.8</v>
      </c>
      <c r="G52" s="193">
        <v>5.99</v>
      </c>
      <c r="H52" s="33">
        <f t="shared" ref="H52:H62" si="1">IFERROR(TRUNC(G52*(1+$B$5),2),"")</f>
        <v>7.11</v>
      </c>
      <c r="I52" s="33">
        <f t="shared" si="0"/>
        <v>28.75</v>
      </c>
      <c r="J52" s="33">
        <f t="shared" ref="J52:J62" si="2">IFERROR(TRUNC(H52*F52,2),"")</f>
        <v>34.119999999999997</v>
      </c>
    </row>
    <row r="53" spans="1:10" ht="65.099999999999994" customHeight="1" x14ac:dyDescent="0.25">
      <c r="A53" s="30" t="s">
        <v>166</v>
      </c>
      <c r="B53" s="31" t="s">
        <v>167</v>
      </c>
      <c r="C53" s="30" t="s">
        <v>59</v>
      </c>
      <c r="D53" s="30" t="s">
        <v>168</v>
      </c>
      <c r="E53" s="32" t="s">
        <v>111</v>
      </c>
      <c r="F53" s="31">
        <v>177.59</v>
      </c>
      <c r="G53" s="193">
        <v>6.68</v>
      </c>
      <c r="H53" s="33">
        <f t="shared" si="1"/>
        <v>7.92</v>
      </c>
      <c r="I53" s="33">
        <f t="shared" si="0"/>
        <v>1186.3</v>
      </c>
      <c r="J53" s="33">
        <f t="shared" si="2"/>
        <v>1406.51</v>
      </c>
    </row>
    <row r="54" spans="1:10" ht="51.95" customHeight="1" x14ac:dyDescent="0.25">
      <c r="A54" s="30" t="s">
        <v>169</v>
      </c>
      <c r="B54" s="31" t="s">
        <v>170</v>
      </c>
      <c r="C54" s="30" t="s">
        <v>59</v>
      </c>
      <c r="D54" s="30" t="s">
        <v>171</v>
      </c>
      <c r="E54" s="32" t="s">
        <v>111</v>
      </c>
      <c r="F54" s="31">
        <v>60.94</v>
      </c>
      <c r="G54" s="193">
        <v>6.3</v>
      </c>
      <c r="H54" s="33">
        <f t="shared" si="1"/>
        <v>7.47</v>
      </c>
      <c r="I54" s="33">
        <f t="shared" si="0"/>
        <v>383.92</v>
      </c>
      <c r="J54" s="33">
        <f t="shared" si="2"/>
        <v>455.22</v>
      </c>
    </row>
    <row r="55" spans="1:10" ht="39" customHeight="1" x14ac:dyDescent="0.25">
      <c r="A55" s="30" t="s">
        <v>172</v>
      </c>
      <c r="B55" s="31" t="s">
        <v>173</v>
      </c>
      <c r="C55" s="30" t="s">
        <v>59</v>
      </c>
      <c r="D55" s="30" t="s">
        <v>174</v>
      </c>
      <c r="E55" s="32" t="s">
        <v>121</v>
      </c>
      <c r="F55" s="31">
        <v>940.82</v>
      </c>
      <c r="G55" s="193">
        <v>1.51</v>
      </c>
      <c r="H55" s="33">
        <f t="shared" si="1"/>
        <v>1.79</v>
      </c>
      <c r="I55" s="33">
        <f t="shared" si="0"/>
        <v>1420.63</v>
      </c>
      <c r="J55" s="33">
        <f t="shared" si="2"/>
        <v>1684.06</v>
      </c>
    </row>
    <row r="56" spans="1:10" ht="26.1" customHeight="1" x14ac:dyDescent="0.25">
      <c r="A56" s="30" t="s">
        <v>175</v>
      </c>
      <c r="B56" s="31" t="s">
        <v>176</v>
      </c>
      <c r="C56" s="30" t="s">
        <v>59</v>
      </c>
      <c r="D56" s="30" t="s">
        <v>177</v>
      </c>
      <c r="E56" s="32" t="s">
        <v>111</v>
      </c>
      <c r="F56" s="31">
        <v>10.119999999999999</v>
      </c>
      <c r="G56" s="193">
        <v>165.02</v>
      </c>
      <c r="H56" s="33">
        <f t="shared" si="1"/>
        <v>195.89</v>
      </c>
      <c r="I56" s="33">
        <f t="shared" si="0"/>
        <v>1670</v>
      </c>
      <c r="J56" s="33">
        <f t="shared" si="2"/>
        <v>1982.4</v>
      </c>
    </row>
    <row r="57" spans="1:10" ht="65.099999999999994" customHeight="1" x14ac:dyDescent="0.25">
      <c r="A57" s="30" t="s">
        <v>178</v>
      </c>
      <c r="B57" s="31" t="s">
        <v>179</v>
      </c>
      <c r="C57" s="30" t="s">
        <v>59</v>
      </c>
      <c r="D57" s="30" t="s">
        <v>180</v>
      </c>
      <c r="E57" s="32" t="s">
        <v>111</v>
      </c>
      <c r="F57" s="31">
        <v>36.9</v>
      </c>
      <c r="G57" s="193">
        <v>16.95</v>
      </c>
      <c r="H57" s="33">
        <f t="shared" si="1"/>
        <v>20.12</v>
      </c>
      <c r="I57" s="33">
        <f t="shared" si="0"/>
        <v>625.45000000000005</v>
      </c>
      <c r="J57" s="33">
        <f t="shared" si="2"/>
        <v>742.42</v>
      </c>
    </row>
    <row r="58" spans="1:10" ht="39" customHeight="1" x14ac:dyDescent="0.25">
      <c r="A58" s="30" t="s">
        <v>181</v>
      </c>
      <c r="B58" s="31" t="s">
        <v>182</v>
      </c>
      <c r="C58" s="30" t="s">
        <v>59</v>
      </c>
      <c r="D58" s="30" t="s">
        <v>183</v>
      </c>
      <c r="E58" s="32" t="s">
        <v>61</v>
      </c>
      <c r="F58" s="31">
        <v>43.47</v>
      </c>
      <c r="G58" s="193">
        <v>47.26</v>
      </c>
      <c r="H58" s="33">
        <f t="shared" si="1"/>
        <v>56.1</v>
      </c>
      <c r="I58" s="33">
        <f t="shared" si="0"/>
        <v>2054.39</v>
      </c>
      <c r="J58" s="33">
        <f t="shared" si="2"/>
        <v>2438.66</v>
      </c>
    </row>
    <row r="59" spans="1:10" ht="51.95" customHeight="1" x14ac:dyDescent="0.25">
      <c r="A59" s="30" t="s">
        <v>184</v>
      </c>
      <c r="B59" s="31" t="s">
        <v>185</v>
      </c>
      <c r="C59" s="30" t="s">
        <v>59</v>
      </c>
      <c r="D59" s="30" t="s">
        <v>186</v>
      </c>
      <c r="E59" s="32" t="s">
        <v>61</v>
      </c>
      <c r="F59" s="31">
        <v>5.89</v>
      </c>
      <c r="G59" s="193">
        <v>39.119999999999997</v>
      </c>
      <c r="H59" s="33">
        <f t="shared" si="1"/>
        <v>46.43</v>
      </c>
      <c r="I59" s="33">
        <f t="shared" si="0"/>
        <v>230.41</v>
      </c>
      <c r="J59" s="33">
        <f t="shared" si="2"/>
        <v>273.47000000000003</v>
      </c>
    </row>
    <row r="60" spans="1:10" ht="51.95" customHeight="1" x14ac:dyDescent="0.25">
      <c r="A60" s="30" t="s">
        <v>187</v>
      </c>
      <c r="B60" s="31" t="s">
        <v>188</v>
      </c>
      <c r="C60" s="30" t="s">
        <v>59</v>
      </c>
      <c r="D60" s="30" t="s">
        <v>189</v>
      </c>
      <c r="E60" s="32" t="s">
        <v>104</v>
      </c>
      <c r="F60" s="31">
        <v>22.9</v>
      </c>
      <c r="G60" s="193">
        <v>108.8</v>
      </c>
      <c r="H60" s="33">
        <f t="shared" si="1"/>
        <v>129.15</v>
      </c>
      <c r="I60" s="33">
        <f t="shared" si="0"/>
        <v>2491.52</v>
      </c>
      <c r="J60" s="33">
        <f t="shared" si="2"/>
        <v>2957.53</v>
      </c>
    </row>
    <row r="61" spans="1:10" ht="51.95" customHeight="1" x14ac:dyDescent="0.25">
      <c r="A61" s="30" t="s">
        <v>190</v>
      </c>
      <c r="B61" s="31" t="s">
        <v>191</v>
      </c>
      <c r="C61" s="30" t="s">
        <v>59</v>
      </c>
      <c r="D61" s="30" t="s">
        <v>192</v>
      </c>
      <c r="E61" s="32" t="s">
        <v>104</v>
      </c>
      <c r="F61" s="31">
        <v>76.7</v>
      </c>
      <c r="G61" s="193">
        <v>287</v>
      </c>
      <c r="H61" s="33">
        <f t="shared" si="1"/>
        <v>340.69</v>
      </c>
      <c r="I61" s="33">
        <f t="shared" si="0"/>
        <v>22012.9</v>
      </c>
      <c r="J61" s="33">
        <f t="shared" si="2"/>
        <v>26130.92</v>
      </c>
    </row>
    <row r="62" spans="1:10" ht="24" customHeight="1" x14ac:dyDescent="0.25">
      <c r="A62" s="30" t="s">
        <v>193</v>
      </c>
      <c r="B62" s="31" t="s">
        <v>194</v>
      </c>
      <c r="C62" s="30" t="s">
        <v>59</v>
      </c>
      <c r="D62" s="30" t="s">
        <v>195</v>
      </c>
      <c r="E62" s="32" t="s">
        <v>104</v>
      </c>
      <c r="F62" s="31">
        <v>99.6</v>
      </c>
      <c r="G62" s="193">
        <v>5.71</v>
      </c>
      <c r="H62" s="33">
        <f t="shared" si="1"/>
        <v>6.77</v>
      </c>
      <c r="I62" s="33">
        <f t="shared" si="0"/>
        <v>568.71</v>
      </c>
      <c r="J62" s="33">
        <f t="shared" si="2"/>
        <v>674.29</v>
      </c>
    </row>
    <row r="63" spans="1:10" ht="24" customHeight="1" x14ac:dyDescent="0.25">
      <c r="A63" s="27" t="s">
        <v>196</v>
      </c>
      <c r="B63" s="27"/>
      <c r="C63" s="27"/>
      <c r="D63" s="27" t="s">
        <v>197</v>
      </c>
      <c r="E63" s="27"/>
      <c r="F63" s="28"/>
      <c r="G63" s="194"/>
      <c r="H63" s="27"/>
      <c r="I63" s="29"/>
      <c r="J63" s="29"/>
    </row>
    <row r="64" spans="1:10" ht="39" customHeight="1" x14ac:dyDescent="0.25">
      <c r="A64" s="30" t="s">
        <v>198</v>
      </c>
      <c r="B64" s="31" t="s">
        <v>199</v>
      </c>
      <c r="C64" s="30" t="s">
        <v>59</v>
      </c>
      <c r="D64" s="30" t="s">
        <v>200</v>
      </c>
      <c r="E64" s="32" t="s">
        <v>54</v>
      </c>
      <c r="F64" s="31">
        <v>5</v>
      </c>
      <c r="G64" s="193">
        <v>884.76</v>
      </c>
      <c r="H64" s="33">
        <f>IFERROR(TRUNC(G64*(1+$B$5),2),"")</f>
        <v>1050.29</v>
      </c>
      <c r="I64" s="33">
        <f t="shared" si="0"/>
        <v>4423.8</v>
      </c>
      <c r="J64" s="33">
        <f>IFERROR(TRUNC(H64*F64,2),"")</f>
        <v>5251.45</v>
      </c>
    </row>
    <row r="65" spans="1:10" ht="51.95" customHeight="1" x14ac:dyDescent="0.25">
      <c r="A65" s="30" t="s">
        <v>201</v>
      </c>
      <c r="B65" s="31" t="s">
        <v>202</v>
      </c>
      <c r="C65" s="30" t="s">
        <v>59</v>
      </c>
      <c r="D65" s="30" t="s">
        <v>203</v>
      </c>
      <c r="E65" s="32" t="s">
        <v>54</v>
      </c>
      <c r="F65" s="31">
        <v>4</v>
      </c>
      <c r="G65" s="193">
        <v>1021.79</v>
      </c>
      <c r="H65" s="33">
        <f>IFERROR(TRUNC(G65*(1+$B$5),2),"")</f>
        <v>1212.96</v>
      </c>
      <c r="I65" s="33">
        <f t="shared" si="0"/>
        <v>4087.16</v>
      </c>
      <c r="J65" s="33">
        <f>IFERROR(TRUNC(H65*F65,2),"")</f>
        <v>4851.84</v>
      </c>
    </row>
    <row r="66" spans="1:10" ht="39" customHeight="1" x14ac:dyDescent="0.25">
      <c r="A66" s="30" t="s">
        <v>204</v>
      </c>
      <c r="B66" s="31" t="s">
        <v>205</v>
      </c>
      <c r="C66" s="30" t="s">
        <v>59</v>
      </c>
      <c r="D66" s="30" t="s">
        <v>206</v>
      </c>
      <c r="E66" s="32" t="s">
        <v>104</v>
      </c>
      <c r="F66" s="31">
        <v>0.33</v>
      </c>
      <c r="G66" s="193">
        <v>279.79000000000002</v>
      </c>
      <c r="H66" s="33">
        <f>IFERROR(TRUNC(G66*(1+$B$5),2),"")</f>
        <v>332.13</v>
      </c>
      <c r="I66" s="33">
        <f t="shared" si="0"/>
        <v>92.33</v>
      </c>
      <c r="J66" s="33">
        <f>IFERROR(TRUNC(H66*F66,2),"")</f>
        <v>109.6</v>
      </c>
    </row>
    <row r="67" spans="1:10" ht="26.1" customHeight="1" x14ac:dyDescent="0.25">
      <c r="A67" s="30" t="s">
        <v>207</v>
      </c>
      <c r="B67" s="31" t="s">
        <v>208</v>
      </c>
      <c r="C67" s="30" t="s">
        <v>59</v>
      </c>
      <c r="D67" s="30" t="s">
        <v>209</v>
      </c>
      <c r="E67" s="32" t="s">
        <v>54</v>
      </c>
      <c r="F67" s="31">
        <v>4</v>
      </c>
      <c r="G67" s="193">
        <v>698.54</v>
      </c>
      <c r="H67" s="33">
        <f>IFERROR(TRUNC(G67*(1+$B$5),2),"")</f>
        <v>829.23</v>
      </c>
      <c r="I67" s="33">
        <f t="shared" si="0"/>
        <v>2794.16</v>
      </c>
      <c r="J67" s="33">
        <f>IFERROR(TRUNC(H67*F67,2),"")</f>
        <v>3316.92</v>
      </c>
    </row>
    <row r="68" spans="1:10" ht="24" customHeight="1" x14ac:dyDescent="0.25">
      <c r="A68" s="27" t="s">
        <v>210</v>
      </c>
      <c r="B68" s="27"/>
      <c r="C68" s="27"/>
      <c r="D68" s="27" t="s">
        <v>211</v>
      </c>
      <c r="E68" s="27"/>
      <c r="F68" s="28"/>
      <c r="G68" s="194"/>
      <c r="H68" s="27"/>
      <c r="I68" s="29"/>
      <c r="J68" s="29"/>
    </row>
    <row r="69" spans="1:10" ht="65.099999999999994" customHeight="1" x14ac:dyDescent="0.25">
      <c r="A69" s="30" t="s">
        <v>212</v>
      </c>
      <c r="B69" s="31" t="s">
        <v>213</v>
      </c>
      <c r="C69" s="30" t="s">
        <v>59</v>
      </c>
      <c r="D69" s="30" t="s">
        <v>214</v>
      </c>
      <c r="E69" s="32" t="s">
        <v>104</v>
      </c>
      <c r="F69" s="31">
        <v>322.52</v>
      </c>
      <c r="G69" s="193">
        <v>32</v>
      </c>
      <c r="H69" s="33">
        <f>IFERROR(TRUNC(G69*(1+$B$5),2),"")</f>
        <v>37.979999999999997</v>
      </c>
      <c r="I69" s="33">
        <f t="shared" si="0"/>
        <v>10320.64</v>
      </c>
      <c r="J69" s="33">
        <f>IFERROR(TRUNC(H69*F69,2),"")</f>
        <v>12249.3</v>
      </c>
    </row>
    <row r="70" spans="1:10" ht="26.1" customHeight="1" x14ac:dyDescent="0.25">
      <c r="A70" s="30" t="s">
        <v>215</v>
      </c>
      <c r="B70" s="31" t="s">
        <v>216</v>
      </c>
      <c r="C70" s="30" t="s">
        <v>59</v>
      </c>
      <c r="D70" s="30" t="s">
        <v>217</v>
      </c>
      <c r="E70" s="32" t="s">
        <v>104</v>
      </c>
      <c r="F70" s="31">
        <v>322.52</v>
      </c>
      <c r="G70" s="193">
        <v>1.73</v>
      </c>
      <c r="H70" s="33">
        <f>IFERROR(TRUNC(G70*(1+$B$5),2),"")</f>
        <v>2.0499999999999998</v>
      </c>
      <c r="I70" s="33">
        <f t="shared" si="0"/>
        <v>557.95000000000005</v>
      </c>
      <c r="J70" s="33">
        <f>IFERROR(TRUNC(H70*F70,2),"")</f>
        <v>661.16</v>
      </c>
    </row>
    <row r="71" spans="1:10" ht="24" customHeight="1" x14ac:dyDescent="0.25">
      <c r="A71" s="27" t="s">
        <v>218</v>
      </c>
      <c r="B71" s="27"/>
      <c r="C71" s="27"/>
      <c r="D71" s="27" t="s">
        <v>219</v>
      </c>
      <c r="E71" s="27"/>
      <c r="F71" s="28"/>
      <c r="G71" s="194"/>
      <c r="H71" s="27"/>
      <c r="I71" s="29"/>
      <c r="J71" s="29"/>
    </row>
    <row r="72" spans="1:10" ht="78" customHeight="1" x14ac:dyDescent="0.25">
      <c r="A72" s="30" t="s">
        <v>220</v>
      </c>
      <c r="B72" s="31" t="s">
        <v>221</v>
      </c>
      <c r="C72" s="30" t="s">
        <v>59</v>
      </c>
      <c r="D72" s="30" t="s">
        <v>222</v>
      </c>
      <c r="E72" s="32" t="s">
        <v>111</v>
      </c>
      <c r="F72" s="31">
        <v>443.39</v>
      </c>
      <c r="G72" s="193">
        <v>4.95</v>
      </c>
      <c r="H72" s="33">
        <f>IFERROR(TRUNC(G72*(1+$B$5),2),"")</f>
        <v>5.87</v>
      </c>
      <c r="I72" s="33">
        <f t="shared" si="0"/>
        <v>2194.7800000000002</v>
      </c>
      <c r="J72" s="33">
        <f>IFERROR(TRUNC(H72*F72,2),"")</f>
        <v>2602.69</v>
      </c>
    </row>
    <row r="73" spans="1:10" ht="78" customHeight="1" x14ac:dyDescent="0.25">
      <c r="A73" s="30" t="s">
        <v>223</v>
      </c>
      <c r="B73" s="31" t="s">
        <v>224</v>
      </c>
      <c r="C73" s="30" t="s">
        <v>59</v>
      </c>
      <c r="D73" s="30" t="s">
        <v>225</v>
      </c>
      <c r="E73" s="32" t="s">
        <v>111</v>
      </c>
      <c r="F73" s="31">
        <v>291.99</v>
      </c>
      <c r="G73" s="193">
        <v>11.26</v>
      </c>
      <c r="H73" s="33">
        <f>IFERROR(TRUNC(G73*(1+$B$5),2),"")</f>
        <v>13.36</v>
      </c>
      <c r="I73" s="33">
        <f t="shared" si="0"/>
        <v>3287.8</v>
      </c>
      <c r="J73" s="33">
        <f>IFERROR(TRUNC(H73*F73,2),"")</f>
        <v>3900.98</v>
      </c>
    </row>
    <row r="74" spans="1:10" ht="51.95" customHeight="1" x14ac:dyDescent="0.25">
      <c r="A74" s="30" t="s">
        <v>226</v>
      </c>
      <c r="B74" s="31" t="s">
        <v>170</v>
      </c>
      <c r="C74" s="30" t="s">
        <v>59</v>
      </c>
      <c r="D74" s="30" t="s">
        <v>171</v>
      </c>
      <c r="E74" s="32" t="s">
        <v>111</v>
      </c>
      <c r="F74" s="31">
        <v>202.88</v>
      </c>
      <c r="G74" s="193">
        <v>6.3</v>
      </c>
      <c r="H74" s="33">
        <f>IFERROR(TRUNC(G74*(1+$B$5),2),"")</f>
        <v>7.47</v>
      </c>
      <c r="I74" s="33">
        <f t="shared" si="0"/>
        <v>1278.1400000000001</v>
      </c>
      <c r="J74" s="33">
        <f>IFERROR(TRUNC(H74*F74,2),"")</f>
        <v>1515.51</v>
      </c>
    </row>
    <row r="75" spans="1:10" ht="39" customHeight="1" x14ac:dyDescent="0.25">
      <c r="A75" s="30" t="s">
        <v>227</v>
      </c>
      <c r="B75" s="31" t="s">
        <v>173</v>
      </c>
      <c r="C75" s="30" t="s">
        <v>59</v>
      </c>
      <c r="D75" s="30" t="s">
        <v>174</v>
      </c>
      <c r="E75" s="32" t="s">
        <v>121</v>
      </c>
      <c r="F75" s="31">
        <v>3131.92</v>
      </c>
      <c r="G75" s="193">
        <v>1.51</v>
      </c>
      <c r="H75" s="33">
        <f>IFERROR(TRUNC(G75*(1+$B$5),2),"")</f>
        <v>1.79</v>
      </c>
      <c r="I75" s="33">
        <f t="shared" si="0"/>
        <v>4729.1899999999996</v>
      </c>
      <c r="J75" s="33">
        <f>IFERROR(TRUNC(H75*F75,2),"")</f>
        <v>5606.13</v>
      </c>
    </row>
    <row r="76" spans="1:10" ht="24" customHeight="1" x14ac:dyDescent="0.25">
      <c r="A76" s="27" t="s">
        <v>228</v>
      </c>
      <c r="B76" s="27"/>
      <c r="C76" s="27"/>
      <c r="D76" s="27" t="s">
        <v>229</v>
      </c>
      <c r="E76" s="27"/>
      <c r="F76" s="28"/>
      <c r="G76" s="194"/>
      <c r="H76" s="27"/>
      <c r="I76" s="29"/>
      <c r="J76" s="29"/>
    </row>
    <row r="77" spans="1:10" ht="39" customHeight="1" x14ac:dyDescent="0.25">
      <c r="A77" s="30" t="s">
        <v>230</v>
      </c>
      <c r="B77" s="31" t="s">
        <v>231</v>
      </c>
      <c r="C77" s="30" t="s">
        <v>59</v>
      </c>
      <c r="D77" s="30" t="s">
        <v>232</v>
      </c>
      <c r="E77" s="32" t="s">
        <v>54</v>
      </c>
      <c r="F77" s="31">
        <v>2</v>
      </c>
      <c r="G77" s="193">
        <v>1919.23</v>
      </c>
      <c r="H77" s="33">
        <f t="shared" ref="H77:H86" si="3">IFERROR(TRUNC(G77*(1+$B$5),2),"")</f>
        <v>2278.31</v>
      </c>
      <c r="I77" s="33">
        <f t="shared" ref="I77:I140" si="4">TRUNC(G77*F77,2)</f>
        <v>3838.46</v>
      </c>
      <c r="J77" s="33">
        <f t="shared" ref="J77:J86" si="5">IFERROR(TRUNC(H77*F77,2),"")</f>
        <v>4556.62</v>
      </c>
    </row>
    <row r="78" spans="1:10" ht="26.1" customHeight="1" x14ac:dyDescent="0.25">
      <c r="A78" s="30" t="s">
        <v>233</v>
      </c>
      <c r="B78" s="31" t="s">
        <v>234</v>
      </c>
      <c r="C78" s="30" t="s">
        <v>52</v>
      </c>
      <c r="D78" s="30" t="s">
        <v>235</v>
      </c>
      <c r="E78" s="32" t="s">
        <v>236</v>
      </c>
      <c r="F78" s="31">
        <v>1</v>
      </c>
      <c r="G78" s="193">
        <v>2953.83</v>
      </c>
      <c r="H78" s="33">
        <f t="shared" si="3"/>
        <v>3506.49</v>
      </c>
      <c r="I78" s="33">
        <f t="shared" si="4"/>
        <v>2953.83</v>
      </c>
      <c r="J78" s="33">
        <f t="shared" si="5"/>
        <v>3506.49</v>
      </c>
    </row>
    <row r="79" spans="1:10" ht="26.1" customHeight="1" x14ac:dyDescent="0.25">
      <c r="A79" s="30" t="s">
        <v>237</v>
      </c>
      <c r="B79" s="31" t="s">
        <v>238</v>
      </c>
      <c r="C79" s="30" t="s">
        <v>59</v>
      </c>
      <c r="D79" s="30" t="s">
        <v>239</v>
      </c>
      <c r="E79" s="32" t="s">
        <v>54</v>
      </c>
      <c r="F79" s="31">
        <v>1</v>
      </c>
      <c r="G79" s="193">
        <v>883.19</v>
      </c>
      <c r="H79" s="33">
        <f t="shared" si="3"/>
        <v>1048.43</v>
      </c>
      <c r="I79" s="33">
        <f t="shared" si="4"/>
        <v>883.19</v>
      </c>
      <c r="J79" s="33">
        <f t="shared" si="5"/>
        <v>1048.43</v>
      </c>
    </row>
    <row r="80" spans="1:10" ht="51.95" customHeight="1" x14ac:dyDescent="0.25">
      <c r="A80" s="30" t="s">
        <v>240</v>
      </c>
      <c r="B80" s="31" t="s">
        <v>241</v>
      </c>
      <c r="C80" s="30" t="s">
        <v>59</v>
      </c>
      <c r="D80" s="30" t="s">
        <v>242</v>
      </c>
      <c r="E80" s="32" t="s">
        <v>104</v>
      </c>
      <c r="F80" s="31">
        <v>6</v>
      </c>
      <c r="G80" s="193">
        <v>235.92</v>
      </c>
      <c r="H80" s="33">
        <f t="shared" si="3"/>
        <v>280.06</v>
      </c>
      <c r="I80" s="33">
        <f t="shared" si="4"/>
        <v>1415.52</v>
      </c>
      <c r="J80" s="33">
        <f t="shared" si="5"/>
        <v>1680.36</v>
      </c>
    </row>
    <row r="81" spans="1:10" ht="51.95" customHeight="1" x14ac:dyDescent="0.25">
      <c r="A81" s="30" t="s">
        <v>243</v>
      </c>
      <c r="B81" s="31" t="s">
        <v>244</v>
      </c>
      <c r="C81" s="30" t="s">
        <v>59</v>
      </c>
      <c r="D81" s="30" t="s">
        <v>245</v>
      </c>
      <c r="E81" s="32" t="s">
        <v>104</v>
      </c>
      <c r="F81" s="31">
        <v>14</v>
      </c>
      <c r="G81" s="193">
        <v>173.58</v>
      </c>
      <c r="H81" s="33">
        <f t="shared" si="3"/>
        <v>206.05</v>
      </c>
      <c r="I81" s="33">
        <f t="shared" si="4"/>
        <v>2430.12</v>
      </c>
      <c r="J81" s="33">
        <f t="shared" si="5"/>
        <v>2884.7</v>
      </c>
    </row>
    <row r="82" spans="1:10" ht="39" customHeight="1" x14ac:dyDescent="0.25">
      <c r="A82" s="30" t="s">
        <v>246</v>
      </c>
      <c r="B82" s="31" t="s">
        <v>247</v>
      </c>
      <c r="C82" s="30" t="s">
        <v>59</v>
      </c>
      <c r="D82" s="30" t="s">
        <v>248</v>
      </c>
      <c r="E82" s="32" t="s">
        <v>104</v>
      </c>
      <c r="F82" s="31">
        <v>9</v>
      </c>
      <c r="G82" s="193">
        <v>39.4</v>
      </c>
      <c r="H82" s="33">
        <f t="shared" si="3"/>
        <v>46.77</v>
      </c>
      <c r="I82" s="33">
        <f t="shared" si="4"/>
        <v>354.6</v>
      </c>
      <c r="J82" s="33">
        <f t="shared" si="5"/>
        <v>420.93</v>
      </c>
    </row>
    <row r="83" spans="1:10" ht="26.1" customHeight="1" x14ac:dyDescent="0.25">
      <c r="A83" s="30" t="s">
        <v>249</v>
      </c>
      <c r="B83" s="31" t="s">
        <v>250</v>
      </c>
      <c r="C83" s="30" t="s">
        <v>59</v>
      </c>
      <c r="D83" s="30" t="s">
        <v>251</v>
      </c>
      <c r="E83" s="32" t="s">
        <v>54</v>
      </c>
      <c r="F83" s="31">
        <v>1</v>
      </c>
      <c r="G83" s="193">
        <v>740.37</v>
      </c>
      <c r="H83" s="33">
        <f t="shared" si="3"/>
        <v>878.89</v>
      </c>
      <c r="I83" s="33">
        <f t="shared" si="4"/>
        <v>740.37</v>
      </c>
      <c r="J83" s="33">
        <f t="shared" si="5"/>
        <v>878.89</v>
      </c>
    </row>
    <row r="84" spans="1:10" ht="39" customHeight="1" x14ac:dyDescent="0.25">
      <c r="A84" s="30" t="s">
        <v>252</v>
      </c>
      <c r="B84" s="31" t="s">
        <v>253</v>
      </c>
      <c r="C84" s="30" t="s">
        <v>59</v>
      </c>
      <c r="D84" s="30" t="s">
        <v>254</v>
      </c>
      <c r="E84" s="32" t="s">
        <v>54</v>
      </c>
      <c r="F84" s="31">
        <v>1</v>
      </c>
      <c r="G84" s="193">
        <v>340.88499999999999</v>
      </c>
      <c r="H84" s="33">
        <f t="shared" si="3"/>
        <v>404.66</v>
      </c>
      <c r="I84" s="33">
        <f t="shared" si="4"/>
        <v>340.88</v>
      </c>
      <c r="J84" s="33">
        <f t="shared" si="5"/>
        <v>404.66</v>
      </c>
    </row>
    <row r="85" spans="1:10" ht="51.95" customHeight="1" x14ac:dyDescent="0.25">
      <c r="A85" s="30" t="s">
        <v>255</v>
      </c>
      <c r="B85" s="31" t="s">
        <v>256</v>
      </c>
      <c r="C85" s="30" t="s">
        <v>59</v>
      </c>
      <c r="D85" s="30" t="s">
        <v>257</v>
      </c>
      <c r="E85" s="32" t="s">
        <v>54</v>
      </c>
      <c r="F85" s="31">
        <v>2</v>
      </c>
      <c r="G85" s="193">
        <v>204.41</v>
      </c>
      <c r="H85" s="33">
        <f t="shared" si="3"/>
        <v>242.65</v>
      </c>
      <c r="I85" s="33">
        <f t="shared" si="4"/>
        <v>408.82</v>
      </c>
      <c r="J85" s="33">
        <f t="shared" si="5"/>
        <v>485.3</v>
      </c>
    </row>
    <row r="86" spans="1:10" ht="39" customHeight="1" x14ac:dyDescent="0.25">
      <c r="A86" s="30" t="s">
        <v>258</v>
      </c>
      <c r="B86" s="31" t="s">
        <v>259</v>
      </c>
      <c r="C86" s="30" t="s">
        <v>52</v>
      </c>
      <c r="D86" s="30" t="s">
        <v>260</v>
      </c>
      <c r="E86" s="32" t="s">
        <v>236</v>
      </c>
      <c r="F86" s="31">
        <v>1</v>
      </c>
      <c r="G86" s="193">
        <v>181.99</v>
      </c>
      <c r="H86" s="33">
        <f t="shared" si="3"/>
        <v>216.04</v>
      </c>
      <c r="I86" s="33">
        <f t="shared" si="4"/>
        <v>181.99</v>
      </c>
      <c r="J86" s="33">
        <f t="shared" si="5"/>
        <v>216.04</v>
      </c>
    </row>
    <row r="87" spans="1:10" ht="24" customHeight="1" x14ac:dyDescent="0.25">
      <c r="A87" s="27" t="s">
        <v>261</v>
      </c>
      <c r="B87" s="27"/>
      <c r="C87" s="27"/>
      <c r="D87" s="27" t="s">
        <v>262</v>
      </c>
      <c r="E87" s="27"/>
      <c r="F87" s="28"/>
      <c r="G87" s="194"/>
      <c r="H87" s="27"/>
      <c r="I87" s="29"/>
      <c r="J87" s="29"/>
    </row>
    <row r="88" spans="1:10" ht="39" customHeight="1" x14ac:dyDescent="0.25">
      <c r="A88" s="30" t="s">
        <v>263</v>
      </c>
      <c r="B88" s="31" t="s">
        <v>264</v>
      </c>
      <c r="C88" s="30" t="s">
        <v>52</v>
      </c>
      <c r="D88" s="30" t="s">
        <v>265</v>
      </c>
      <c r="E88" s="32" t="s">
        <v>54</v>
      </c>
      <c r="F88" s="31">
        <v>1</v>
      </c>
      <c r="G88" s="193">
        <v>3267</v>
      </c>
      <c r="H88" s="33">
        <f>IFERROR(TRUNC(G88*(1+$B$5),2),"")</f>
        <v>3878.25</v>
      </c>
      <c r="I88" s="33">
        <f t="shared" si="4"/>
        <v>3267</v>
      </c>
      <c r="J88" s="33">
        <f>IFERROR(TRUNC(H88*F88,2),"")</f>
        <v>3878.25</v>
      </c>
    </row>
    <row r="89" spans="1:10" ht="24" customHeight="1" x14ac:dyDescent="0.25">
      <c r="A89" s="27">
        <v>4</v>
      </c>
      <c r="B89" s="27"/>
      <c r="C89" s="27"/>
      <c r="D89" s="27" t="s">
        <v>266</v>
      </c>
      <c r="E89" s="27"/>
      <c r="F89" s="28"/>
      <c r="G89" s="194"/>
      <c r="H89" s="27"/>
      <c r="I89" s="29">
        <f>SUM(I90:I169)</f>
        <v>513965.50999999989</v>
      </c>
      <c r="J89" s="29">
        <f>SUM(J90:J169)</f>
        <v>610033.57000000007</v>
      </c>
    </row>
    <row r="90" spans="1:10" ht="24" customHeight="1" x14ac:dyDescent="0.25">
      <c r="A90" s="27" t="s">
        <v>267</v>
      </c>
      <c r="B90" s="27"/>
      <c r="C90" s="27"/>
      <c r="D90" s="27" t="s">
        <v>268</v>
      </c>
      <c r="E90" s="27"/>
      <c r="F90" s="28"/>
      <c r="G90" s="194"/>
      <c r="H90" s="27"/>
      <c r="I90" s="29"/>
      <c r="J90" s="29"/>
    </row>
    <row r="91" spans="1:10" ht="24" customHeight="1" x14ac:dyDescent="0.25">
      <c r="A91" s="27" t="s">
        <v>269</v>
      </c>
      <c r="B91" s="27"/>
      <c r="C91" s="27"/>
      <c r="D91" s="27" t="s">
        <v>270</v>
      </c>
      <c r="E91" s="27"/>
      <c r="F91" s="28"/>
      <c r="G91" s="194"/>
      <c r="H91" s="27"/>
      <c r="I91" s="29"/>
      <c r="J91" s="29"/>
    </row>
    <row r="92" spans="1:10" ht="51.95" customHeight="1" x14ac:dyDescent="0.25">
      <c r="A92" s="30" t="s">
        <v>271</v>
      </c>
      <c r="B92" s="31" t="s">
        <v>272</v>
      </c>
      <c r="C92" s="30" t="s">
        <v>52</v>
      </c>
      <c r="D92" s="30" t="s">
        <v>273</v>
      </c>
      <c r="E92" s="32" t="s">
        <v>104</v>
      </c>
      <c r="F92" s="31">
        <v>328</v>
      </c>
      <c r="G92" s="193">
        <v>88</v>
      </c>
      <c r="H92" s="33">
        <f>IFERROR(TRUNC(G92*(1+$B$5),2),"")</f>
        <v>104.46</v>
      </c>
      <c r="I92" s="33">
        <f t="shared" si="4"/>
        <v>28864</v>
      </c>
      <c r="J92" s="33">
        <f>IFERROR(TRUNC(H92*F92,2),"")</f>
        <v>34262.879999999997</v>
      </c>
    </row>
    <row r="93" spans="1:10" ht="51.95" customHeight="1" x14ac:dyDescent="0.25">
      <c r="A93" s="30" t="s">
        <v>274</v>
      </c>
      <c r="B93" s="31" t="s">
        <v>275</v>
      </c>
      <c r="C93" s="30" t="s">
        <v>52</v>
      </c>
      <c r="D93" s="30" t="s">
        <v>276</v>
      </c>
      <c r="E93" s="32" t="s">
        <v>104</v>
      </c>
      <c r="F93" s="31">
        <v>200</v>
      </c>
      <c r="G93" s="193">
        <v>76</v>
      </c>
      <c r="H93" s="33">
        <f>IFERROR(TRUNC(G93*(1+$B$5),2),"")</f>
        <v>90.21</v>
      </c>
      <c r="I93" s="33">
        <f t="shared" si="4"/>
        <v>15200</v>
      </c>
      <c r="J93" s="33">
        <f>IFERROR(TRUNC(H93*F93,2),"")</f>
        <v>18042</v>
      </c>
    </row>
    <row r="94" spans="1:10" ht="39" customHeight="1" x14ac:dyDescent="0.25">
      <c r="A94" s="30" t="s">
        <v>277</v>
      </c>
      <c r="B94" s="31" t="s">
        <v>278</v>
      </c>
      <c r="C94" s="30" t="s">
        <v>59</v>
      </c>
      <c r="D94" s="30" t="s">
        <v>279</v>
      </c>
      <c r="E94" s="32" t="s">
        <v>280</v>
      </c>
      <c r="F94" s="31">
        <v>666.9</v>
      </c>
      <c r="G94" s="193">
        <v>11.41</v>
      </c>
      <c r="H94" s="33">
        <f>IFERROR(TRUNC(G94*(1+$B$5),2),"")</f>
        <v>13.54</v>
      </c>
      <c r="I94" s="33">
        <f t="shared" si="4"/>
        <v>7609.32</v>
      </c>
      <c r="J94" s="33">
        <f>IFERROR(TRUNC(H94*F94,2),"")</f>
        <v>9029.82</v>
      </c>
    </row>
    <row r="95" spans="1:10" ht="39" customHeight="1" x14ac:dyDescent="0.25">
      <c r="A95" s="30" t="s">
        <v>281</v>
      </c>
      <c r="B95" s="31" t="s">
        <v>282</v>
      </c>
      <c r="C95" s="30" t="s">
        <v>52</v>
      </c>
      <c r="D95" s="30" t="s">
        <v>283</v>
      </c>
      <c r="E95" s="32" t="s">
        <v>280</v>
      </c>
      <c r="F95" s="31">
        <v>261.10000000000002</v>
      </c>
      <c r="G95" s="193">
        <v>14.41</v>
      </c>
      <c r="H95" s="33">
        <f>IFERROR(TRUNC(G95*(1+$B$5),2),"")</f>
        <v>17.100000000000001</v>
      </c>
      <c r="I95" s="33">
        <f t="shared" si="4"/>
        <v>3762.45</v>
      </c>
      <c r="J95" s="33">
        <f>IFERROR(TRUNC(H95*F95,2),"")</f>
        <v>4464.8100000000004</v>
      </c>
    </row>
    <row r="96" spans="1:10" ht="26.1" customHeight="1" x14ac:dyDescent="0.25">
      <c r="A96" s="30" t="s">
        <v>284</v>
      </c>
      <c r="B96" s="31" t="s">
        <v>285</v>
      </c>
      <c r="C96" s="30" t="s">
        <v>59</v>
      </c>
      <c r="D96" s="30" t="s">
        <v>286</v>
      </c>
      <c r="E96" s="32" t="s">
        <v>54</v>
      </c>
      <c r="F96" s="31">
        <v>66</v>
      </c>
      <c r="G96" s="193">
        <v>16.96</v>
      </c>
      <c r="H96" s="33">
        <f>IFERROR(TRUNC(G96*(1+$B$5),2),"")</f>
        <v>20.13</v>
      </c>
      <c r="I96" s="33">
        <f t="shared" si="4"/>
        <v>1119.3599999999999</v>
      </c>
      <c r="J96" s="33">
        <f>IFERROR(TRUNC(H96*F96,2),"")</f>
        <v>1328.58</v>
      </c>
    </row>
    <row r="97" spans="1:10" ht="24" customHeight="1" x14ac:dyDescent="0.25">
      <c r="A97" s="27" t="s">
        <v>287</v>
      </c>
      <c r="B97" s="27"/>
      <c r="C97" s="27"/>
      <c r="D97" s="27" t="s">
        <v>288</v>
      </c>
      <c r="E97" s="27"/>
      <c r="F97" s="28"/>
      <c r="G97" s="194"/>
      <c r="H97" s="27"/>
      <c r="I97" s="29"/>
      <c r="J97" s="29"/>
    </row>
    <row r="98" spans="1:10" ht="39" customHeight="1" x14ac:dyDescent="0.25">
      <c r="A98" s="30" t="s">
        <v>289</v>
      </c>
      <c r="B98" s="31" t="s">
        <v>290</v>
      </c>
      <c r="C98" s="30" t="s">
        <v>59</v>
      </c>
      <c r="D98" s="30" t="s">
        <v>291</v>
      </c>
      <c r="E98" s="32" t="s">
        <v>61</v>
      </c>
      <c r="F98" s="31">
        <v>31.25</v>
      </c>
      <c r="G98" s="193">
        <v>23.76</v>
      </c>
      <c r="H98" s="33">
        <f t="shared" ref="H98:H106" si="6">IFERROR(TRUNC(G98*(1+$B$5),2),"")</f>
        <v>28.2</v>
      </c>
      <c r="I98" s="33">
        <f t="shared" si="4"/>
        <v>742.5</v>
      </c>
      <c r="J98" s="33">
        <f t="shared" ref="J98:J106" si="7">IFERROR(TRUNC(H98*F98,2),"")</f>
        <v>881.25</v>
      </c>
    </row>
    <row r="99" spans="1:10" ht="39" customHeight="1" x14ac:dyDescent="0.25">
      <c r="A99" s="30" t="s">
        <v>292</v>
      </c>
      <c r="B99" s="31" t="s">
        <v>293</v>
      </c>
      <c r="C99" s="30" t="s">
        <v>59</v>
      </c>
      <c r="D99" s="30" t="s">
        <v>294</v>
      </c>
      <c r="E99" s="32" t="s">
        <v>111</v>
      </c>
      <c r="F99" s="31">
        <v>37.85</v>
      </c>
      <c r="G99" s="193">
        <v>41.36</v>
      </c>
      <c r="H99" s="33">
        <f t="shared" si="6"/>
        <v>49.09</v>
      </c>
      <c r="I99" s="33">
        <f t="shared" si="4"/>
        <v>1565.47</v>
      </c>
      <c r="J99" s="33">
        <f t="shared" si="7"/>
        <v>1858.05</v>
      </c>
    </row>
    <row r="100" spans="1:10" ht="39" customHeight="1" x14ac:dyDescent="0.25">
      <c r="A100" s="30" t="s">
        <v>295</v>
      </c>
      <c r="B100" s="31" t="s">
        <v>296</v>
      </c>
      <c r="C100" s="30" t="s">
        <v>59</v>
      </c>
      <c r="D100" s="30" t="s">
        <v>297</v>
      </c>
      <c r="E100" s="32" t="s">
        <v>61</v>
      </c>
      <c r="F100" s="31">
        <v>96.38</v>
      </c>
      <c r="G100" s="193">
        <v>100.85</v>
      </c>
      <c r="H100" s="33">
        <f t="shared" si="6"/>
        <v>119.71</v>
      </c>
      <c r="I100" s="33">
        <f t="shared" si="4"/>
        <v>9719.92</v>
      </c>
      <c r="J100" s="33">
        <f t="shared" si="7"/>
        <v>11537.64</v>
      </c>
    </row>
    <row r="101" spans="1:10" ht="51.95" customHeight="1" x14ac:dyDescent="0.25">
      <c r="A101" s="30" t="s">
        <v>298</v>
      </c>
      <c r="B101" s="31" t="s">
        <v>299</v>
      </c>
      <c r="C101" s="30" t="s">
        <v>52</v>
      </c>
      <c r="D101" s="30" t="s">
        <v>300</v>
      </c>
      <c r="E101" s="32" t="s">
        <v>111</v>
      </c>
      <c r="F101" s="31">
        <v>21.02</v>
      </c>
      <c r="G101" s="193">
        <v>590.86</v>
      </c>
      <c r="H101" s="33">
        <f t="shared" si="6"/>
        <v>701.4</v>
      </c>
      <c r="I101" s="33">
        <f t="shared" si="4"/>
        <v>12419.87</v>
      </c>
      <c r="J101" s="33">
        <f t="shared" si="7"/>
        <v>14743.42</v>
      </c>
    </row>
    <row r="102" spans="1:10" ht="26.1" customHeight="1" x14ac:dyDescent="0.25">
      <c r="A102" s="30" t="s">
        <v>301</v>
      </c>
      <c r="B102" s="31" t="s">
        <v>302</v>
      </c>
      <c r="C102" s="30" t="s">
        <v>59</v>
      </c>
      <c r="D102" s="30" t="s">
        <v>303</v>
      </c>
      <c r="E102" s="32" t="s">
        <v>280</v>
      </c>
      <c r="F102" s="31">
        <v>103</v>
      </c>
      <c r="G102" s="193">
        <v>20.68</v>
      </c>
      <c r="H102" s="33">
        <f t="shared" si="6"/>
        <v>24.54</v>
      </c>
      <c r="I102" s="33">
        <f t="shared" si="4"/>
        <v>2130.04</v>
      </c>
      <c r="J102" s="33">
        <f t="shared" si="7"/>
        <v>2527.62</v>
      </c>
    </row>
    <row r="103" spans="1:10" ht="26.1" customHeight="1" x14ac:dyDescent="0.25">
      <c r="A103" s="30" t="s">
        <v>304</v>
      </c>
      <c r="B103" s="31" t="s">
        <v>305</v>
      </c>
      <c r="C103" s="30" t="s">
        <v>59</v>
      </c>
      <c r="D103" s="30" t="s">
        <v>306</v>
      </c>
      <c r="E103" s="32" t="s">
        <v>280</v>
      </c>
      <c r="F103" s="31">
        <v>146.1</v>
      </c>
      <c r="G103" s="193">
        <v>16.010000000000002</v>
      </c>
      <c r="H103" s="33">
        <f t="shared" si="6"/>
        <v>19</v>
      </c>
      <c r="I103" s="33">
        <f t="shared" si="4"/>
        <v>2339.06</v>
      </c>
      <c r="J103" s="33">
        <f t="shared" si="7"/>
        <v>2775.9</v>
      </c>
    </row>
    <row r="104" spans="1:10" ht="26.1" customHeight="1" x14ac:dyDescent="0.25">
      <c r="A104" s="30" t="s">
        <v>307</v>
      </c>
      <c r="B104" s="31" t="s">
        <v>308</v>
      </c>
      <c r="C104" s="30" t="s">
        <v>59</v>
      </c>
      <c r="D104" s="30" t="s">
        <v>309</v>
      </c>
      <c r="E104" s="32" t="s">
        <v>280</v>
      </c>
      <c r="F104" s="31">
        <v>136.1</v>
      </c>
      <c r="G104" s="193">
        <v>17.899999999999999</v>
      </c>
      <c r="H104" s="33">
        <f t="shared" si="6"/>
        <v>21.24</v>
      </c>
      <c r="I104" s="33">
        <f t="shared" si="4"/>
        <v>2436.19</v>
      </c>
      <c r="J104" s="33">
        <f t="shared" si="7"/>
        <v>2890.76</v>
      </c>
    </row>
    <row r="105" spans="1:10" ht="26.1" customHeight="1" x14ac:dyDescent="0.25">
      <c r="A105" s="30" t="s">
        <v>310</v>
      </c>
      <c r="B105" s="31" t="s">
        <v>311</v>
      </c>
      <c r="C105" s="30" t="s">
        <v>59</v>
      </c>
      <c r="D105" s="30" t="s">
        <v>312</v>
      </c>
      <c r="E105" s="32" t="s">
        <v>280</v>
      </c>
      <c r="F105" s="31">
        <v>207.8</v>
      </c>
      <c r="G105" s="193">
        <v>15.93</v>
      </c>
      <c r="H105" s="33">
        <f t="shared" si="6"/>
        <v>18.91</v>
      </c>
      <c r="I105" s="33">
        <f t="shared" si="4"/>
        <v>3310.25</v>
      </c>
      <c r="J105" s="33">
        <f t="shared" si="7"/>
        <v>3929.49</v>
      </c>
    </row>
    <row r="106" spans="1:10" ht="26.1" customHeight="1" x14ac:dyDescent="0.25">
      <c r="A106" s="30" t="s">
        <v>313</v>
      </c>
      <c r="B106" s="31" t="s">
        <v>314</v>
      </c>
      <c r="C106" s="30" t="s">
        <v>59</v>
      </c>
      <c r="D106" s="30" t="s">
        <v>315</v>
      </c>
      <c r="E106" s="32" t="s">
        <v>280</v>
      </c>
      <c r="F106" s="31">
        <v>311.5</v>
      </c>
      <c r="G106" s="193">
        <v>13.41</v>
      </c>
      <c r="H106" s="33">
        <f t="shared" si="6"/>
        <v>15.91</v>
      </c>
      <c r="I106" s="33">
        <f t="shared" si="4"/>
        <v>4177.21</v>
      </c>
      <c r="J106" s="33">
        <f t="shared" si="7"/>
        <v>4955.96</v>
      </c>
    </row>
    <row r="107" spans="1:10" ht="24" customHeight="1" x14ac:dyDescent="0.25">
      <c r="A107" s="27" t="s">
        <v>316</v>
      </c>
      <c r="B107" s="27"/>
      <c r="C107" s="27"/>
      <c r="D107" s="27" t="s">
        <v>317</v>
      </c>
      <c r="E107" s="27"/>
      <c r="F107" s="28"/>
      <c r="G107" s="194"/>
      <c r="H107" s="27"/>
      <c r="I107" s="29"/>
      <c r="J107" s="29"/>
    </row>
    <row r="108" spans="1:10" ht="24" customHeight="1" x14ac:dyDescent="0.25">
      <c r="A108" s="27" t="s">
        <v>318</v>
      </c>
      <c r="B108" s="27"/>
      <c r="C108" s="27"/>
      <c r="D108" s="27" t="s">
        <v>319</v>
      </c>
      <c r="E108" s="27"/>
      <c r="F108" s="28"/>
      <c r="G108" s="194"/>
      <c r="H108" s="27"/>
      <c r="I108" s="29"/>
      <c r="J108" s="29"/>
    </row>
    <row r="109" spans="1:10" ht="51.95" customHeight="1" x14ac:dyDescent="0.25">
      <c r="A109" s="30" t="s">
        <v>320</v>
      </c>
      <c r="B109" s="31" t="s">
        <v>321</v>
      </c>
      <c r="C109" s="30" t="s">
        <v>59</v>
      </c>
      <c r="D109" s="30" t="s">
        <v>322</v>
      </c>
      <c r="E109" s="32" t="s">
        <v>61</v>
      </c>
      <c r="F109" s="31">
        <v>215.09</v>
      </c>
      <c r="G109" s="193">
        <v>51</v>
      </c>
      <c r="H109" s="33">
        <f t="shared" ref="H109:H114" si="8">IFERROR(TRUNC(G109*(1+$B$5),2),"")</f>
        <v>60.54</v>
      </c>
      <c r="I109" s="33">
        <f t="shared" si="4"/>
        <v>10969.59</v>
      </c>
      <c r="J109" s="33">
        <f t="shared" ref="J109:J114" si="9">IFERROR(TRUNC(H109*F109,2),"")</f>
        <v>13021.54</v>
      </c>
    </row>
    <row r="110" spans="1:10" ht="51.95" customHeight="1" x14ac:dyDescent="0.25">
      <c r="A110" s="30" t="s">
        <v>323</v>
      </c>
      <c r="B110" s="31" t="s">
        <v>324</v>
      </c>
      <c r="C110" s="30" t="s">
        <v>59</v>
      </c>
      <c r="D110" s="30" t="s">
        <v>325</v>
      </c>
      <c r="E110" s="32" t="s">
        <v>280</v>
      </c>
      <c r="F110" s="31">
        <v>347.2</v>
      </c>
      <c r="G110" s="193">
        <v>21.39</v>
      </c>
      <c r="H110" s="33">
        <f t="shared" si="8"/>
        <v>25.39</v>
      </c>
      <c r="I110" s="33">
        <f t="shared" si="4"/>
        <v>7426.6</v>
      </c>
      <c r="J110" s="33">
        <f t="shared" si="9"/>
        <v>8815.4</v>
      </c>
    </row>
    <row r="111" spans="1:10" ht="51.95" customHeight="1" x14ac:dyDescent="0.25">
      <c r="A111" s="30" t="s">
        <v>326</v>
      </c>
      <c r="B111" s="31" t="s">
        <v>327</v>
      </c>
      <c r="C111" s="30" t="s">
        <v>59</v>
      </c>
      <c r="D111" s="30" t="s">
        <v>328</v>
      </c>
      <c r="E111" s="32" t="s">
        <v>280</v>
      </c>
      <c r="F111" s="31">
        <v>53.4</v>
      </c>
      <c r="G111" s="193">
        <v>16.010000000000002</v>
      </c>
      <c r="H111" s="33">
        <f t="shared" si="8"/>
        <v>19</v>
      </c>
      <c r="I111" s="33">
        <f t="shared" si="4"/>
        <v>854.93</v>
      </c>
      <c r="J111" s="33">
        <f t="shared" si="9"/>
        <v>1014.6</v>
      </c>
    </row>
    <row r="112" spans="1:10" ht="51.95" customHeight="1" x14ac:dyDescent="0.25">
      <c r="A112" s="30" t="s">
        <v>329</v>
      </c>
      <c r="B112" s="31" t="s">
        <v>330</v>
      </c>
      <c r="C112" s="30" t="s">
        <v>59</v>
      </c>
      <c r="D112" s="30" t="s">
        <v>331</v>
      </c>
      <c r="E112" s="32" t="s">
        <v>280</v>
      </c>
      <c r="F112" s="31">
        <v>358.4</v>
      </c>
      <c r="G112" s="193">
        <v>15.96</v>
      </c>
      <c r="H112" s="33">
        <f t="shared" si="8"/>
        <v>18.940000000000001</v>
      </c>
      <c r="I112" s="33">
        <f t="shared" si="4"/>
        <v>5720.06</v>
      </c>
      <c r="J112" s="33">
        <f t="shared" si="9"/>
        <v>6788.09</v>
      </c>
    </row>
    <row r="113" spans="1:10" ht="51.95" customHeight="1" x14ac:dyDescent="0.25">
      <c r="A113" s="30" t="s">
        <v>332</v>
      </c>
      <c r="B113" s="31" t="s">
        <v>333</v>
      </c>
      <c r="C113" s="30" t="s">
        <v>59</v>
      </c>
      <c r="D113" s="30" t="s">
        <v>334</v>
      </c>
      <c r="E113" s="32" t="s">
        <v>280</v>
      </c>
      <c r="F113" s="31">
        <v>939.1</v>
      </c>
      <c r="G113" s="193">
        <v>13.31</v>
      </c>
      <c r="H113" s="33">
        <f t="shared" si="8"/>
        <v>15.8</v>
      </c>
      <c r="I113" s="33">
        <f t="shared" si="4"/>
        <v>12499.42</v>
      </c>
      <c r="J113" s="33">
        <f t="shared" si="9"/>
        <v>14837.78</v>
      </c>
    </row>
    <row r="114" spans="1:10" ht="51.95" customHeight="1" x14ac:dyDescent="0.25">
      <c r="A114" s="30" t="s">
        <v>335</v>
      </c>
      <c r="B114" s="31" t="s">
        <v>336</v>
      </c>
      <c r="C114" s="30" t="s">
        <v>59</v>
      </c>
      <c r="D114" s="30" t="s">
        <v>337</v>
      </c>
      <c r="E114" s="32" t="s">
        <v>111</v>
      </c>
      <c r="F114" s="31">
        <v>11.54</v>
      </c>
      <c r="G114" s="193">
        <v>582.78</v>
      </c>
      <c r="H114" s="33">
        <f t="shared" si="8"/>
        <v>691.81</v>
      </c>
      <c r="I114" s="33">
        <f t="shared" si="4"/>
        <v>6725.28</v>
      </c>
      <c r="J114" s="33">
        <f t="shared" si="9"/>
        <v>7983.48</v>
      </c>
    </row>
    <row r="115" spans="1:10" ht="24" customHeight="1" x14ac:dyDescent="0.25">
      <c r="A115" s="27" t="s">
        <v>338</v>
      </c>
      <c r="B115" s="27"/>
      <c r="C115" s="27"/>
      <c r="D115" s="27" t="s">
        <v>339</v>
      </c>
      <c r="E115" s="27"/>
      <c r="F115" s="28"/>
      <c r="G115" s="194"/>
      <c r="H115" s="27"/>
      <c r="I115" s="29"/>
      <c r="J115" s="29"/>
    </row>
    <row r="116" spans="1:10" ht="24" customHeight="1" x14ac:dyDescent="0.25">
      <c r="A116" s="27" t="s">
        <v>340</v>
      </c>
      <c r="B116" s="27"/>
      <c r="C116" s="27"/>
      <c r="D116" s="27" t="s">
        <v>341</v>
      </c>
      <c r="E116" s="27"/>
      <c r="F116" s="28"/>
      <c r="G116" s="194"/>
      <c r="H116" s="27"/>
      <c r="I116" s="29"/>
      <c r="J116" s="29"/>
    </row>
    <row r="117" spans="1:10" ht="26.1" customHeight="1" x14ac:dyDescent="0.25">
      <c r="A117" s="30" t="s">
        <v>342</v>
      </c>
      <c r="B117" s="31" t="s">
        <v>302</v>
      </c>
      <c r="C117" s="30" t="s">
        <v>59</v>
      </c>
      <c r="D117" s="30" t="s">
        <v>303</v>
      </c>
      <c r="E117" s="32" t="s">
        <v>280</v>
      </c>
      <c r="F117" s="31">
        <v>290</v>
      </c>
      <c r="G117" s="193">
        <v>20.68</v>
      </c>
      <c r="H117" s="33">
        <f>IFERROR(TRUNC(G117*(1+$B$5),2),"")</f>
        <v>24.54</v>
      </c>
      <c r="I117" s="33">
        <f t="shared" si="4"/>
        <v>5997.2</v>
      </c>
      <c r="J117" s="33">
        <f>IFERROR(TRUNC(H117*F117,2),"")</f>
        <v>7116.6</v>
      </c>
    </row>
    <row r="118" spans="1:10" ht="26.1" customHeight="1" x14ac:dyDescent="0.25">
      <c r="A118" s="30" t="s">
        <v>343</v>
      </c>
      <c r="B118" s="31" t="s">
        <v>311</v>
      </c>
      <c r="C118" s="30" t="s">
        <v>59</v>
      </c>
      <c r="D118" s="30" t="s">
        <v>312</v>
      </c>
      <c r="E118" s="32" t="s">
        <v>280</v>
      </c>
      <c r="F118" s="31">
        <v>791.5</v>
      </c>
      <c r="G118" s="193">
        <v>15.93</v>
      </c>
      <c r="H118" s="33">
        <f>IFERROR(TRUNC(G118*(1+$B$5),2),"")</f>
        <v>18.91</v>
      </c>
      <c r="I118" s="33">
        <f t="shared" si="4"/>
        <v>12608.59</v>
      </c>
      <c r="J118" s="33">
        <f>IFERROR(TRUNC(H118*F118,2),"")</f>
        <v>14967.26</v>
      </c>
    </row>
    <row r="119" spans="1:10" ht="39" customHeight="1" x14ac:dyDescent="0.25">
      <c r="A119" s="30" t="s">
        <v>344</v>
      </c>
      <c r="B119" s="31" t="s">
        <v>345</v>
      </c>
      <c r="C119" s="30" t="s">
        <v>59</v>
      </c>
      <c r="D119" s="30" t="s">
        <v>346</v>
      </c>
      <c r="E119" s="32" t="s">
        <v>61</v>
      </c>
      <c r="F119" s="31">
        <v>125.57</v>
      </c>
      <c r="G119" s="193">
        <v>87.44</v>
      </c>
      <c r="H119" s="33">
        <f>IFERROR(TRUNC(G119*(1+$B$5),2),"")</f>
        <v>103.8</v>
      </c>
      <c r="I119" s="33">
        <f t="shared" si="4"/>
        <v>10979.84</v>
      </c>
      <c r="J119" s="33">
        <f>IFERROR(TRUNC(H119*F119,2),"")</f>
        <v>13034.16</v>
      </c>
    </row>
    <row r="120" spans="1:10" ht="51.95" customHeight="1" x14ac:dyDescent="0.25">
      <c r="A120" s="30" t="s">
        <v>347</v>
      </c>
      <c r="B120" s="31" t="s">
        <v>299</v>
      </c>
      <c r="C120" s="30" t="s">
        <v>52</v>
      </c>
      <c r="D120" s="30" t="s">
        <v>300</v>
      </c>
      <c r="E120" s="32" t="s">
        <v>111</v>
      </c>
      <c r="F120" s="31">
        <v>12.54</v>
      </c>
      <c r="G120" s="193">
        <v>521</v>
      </c>
      <c r="H120" s="33">
        <f>IFERROR(TRUNC(G120*(1+$B$5),2),"")</f>
        <v>618.47</v>
      </c>
      <c r="I120" s="33">
        <f t="shared" si="4"/>
        <v>6533.34</v>
      </c>
      <c r="J120" s="33">
        <f>IFERROR(TRUNC(H120*F120,2),"")</f>
        <v>7755.61</v>
      </c>
    </row>
    <row r="121" spans="1:10" ht="26.1" customHeight="1" x14ac:dyDescent="0.25">
      <c r="A121" s="30" t="s">
        <v>348</v>
      </c>
      <c r="B121" s="31" t="s">
        <v>349</v>
      </c>
      <c r="C121" s="30" t="s">
        <v>59</v>
      </c>
      <c r="D121" s="30" t="s">
        <v>350</v>
      </c>
      <c r="E121" s="32" t="s">
        <v>111</v>
      </c>
      <c r="F121" s="31">
        <v>14.26</v>
      </c>
      <c r="G121" s="193">
        <v>41.44</v>
      </c>
      <c r="H121" s="33">
        <f>IFERROR(TRUNC(G121*(1+$B$5),2),"")</f>
        <v>49.19</v>
      </c>
      <c r="I121" s="33">
        <f t="shared" si="4"/>
        <v>590.92999999999995</v>
      </c>
      <c r="J121" s="33">
        <f>IFERROR(TRUNC(H121*F121,2),"")</f>
        <v>701.44</v>
      </c>
    </row>
    <row r="122" spans="1:10" ht="24" customHeight="1" x14ac:dyDescent="0.25">
      <c r="A122" s="27" t="s">
        <v>351</v>
      </c>
      <c r="B122" s="27"/>
      <c r="C122" s="27"/>
      <c r="D122" s="27" t="s">
        <v>352</v>
      </c>
      <c r="E122" s="27"/>
      <c r="F122" s="28"/>
      <c r="G122" s="194"/>
      <c r="H122" s="27"/>
      <c r="I122" s="29"/>
      <c r="J122" s="29"/>
    </row>
    <row r="123" spans="1:10" ht="51.95" customHeight="1" x14ac:dyDescent="0.25">
      <c r="A123" s="30" t="s">
        <v>353</v>
      </c>
      <c r="B123" s="31" t="s">
        <v>324</v>
      </c>
      <c r="C123" s="30" t="s">
        <v>59</v>
      </c>
      <c r="D123" s="30" t="s">
        <v>325</v>
      </c>
      <c r="E123" s="32" t="s">
        <v>280</v>
      </c>
      <c r="F123" s="31">
        <v>226.8</v>
      </c>
      <c r="G123" s="193">
        <v>21.39</v>
      </c>
      <c r="H123" s="33">
        <f t="shared" ref="H123:H129" si="10">IFERROR(TRUNC(G123*(1+$B$5),2),"")</f>
        <v>25.39</v>
      </c>
      <c r="I123" s="33">
        <f t="shared" si="4"/>
        <v>4851.25</v>
      </c>
      <c r="J123" s="33">
        <f t="shared" ref="J123:J129" si="11">IFERROR(TRUNC(H123*F123,2),"")</f>
        <v>5758.45</v>
      </c>
    </row>
    <row r="124" spans="1:10" ht="51.95" customHeight="1" x14ac:dyDescent="0.25">
      <c r="A124" s="30" t="s">
        <v>354</v>
      </c>
      <c r="B124" s="31" t="s">
        <v>327</v>
      </c>
      <c r="C124" s="30" t="s">
        <v>59</v>
      </c>
      <c r="D124" s="30" t="s">
        <v>328</v>
      </c>
      <c r="E124" s="32" t="s">
        <v>280</v>
      </c>
      <c r="F124" s="31">
        <v>89.5</v>
      </c>
      <c r="G124" s="193">
        <v>19.7</v>
      </c>
      <c r="H124" s="33">
        <f t="shared" si="10"/>
        <v>23.38</v>
      </c>
      <c r="I124" s="33">
        <f t="shared" si="4"/>
        <v>1763.15</v>
      </c>
      <c r="J124" s="33">
        <f t="shared" si="11"/>
        <v>2092.5100000000002</v>
      </c>
    </row>
    <row r="125" spans="1:10" ht="51.95" customHeight="1" x14ac:dyDescent="0.25">
      <c r="A125" s="30" t="s">
        <v>355</v>
      </c>
      <c r="B125" s="31" t="s">
        <v>356</v>
      </c>
      <c r="C125" s="30" t="s">
        <v>59</v>
      </c>
      <c r="D125" s="30" t="s">
        <v>357</v>
      </c>
      <c r="E125" s="32" t="s">
        <v>280</v>
      </c>
      <c r="F125" s="31">
        <v>11.2</v>
      </c>
      <c r="G125" s="193">
        <v>18.100000000000001</v>
      </c>
      <c r="H125" s="33">
        <f t="shared" si="10"/>
        <v>21.48</v>
      </c>
      <c r="I125" s="33">
        <f t="shared" si="4"/>
        <v>202.72</v>
      </c>
      <c r="J125" s="33">
        <f t="shared" si="11"/>
        <v>240.57</v>
      </c>
    </row>
    <row r="126" spans="1:10" ht="51.95" customHeight="1" x14ac:dyDescent="0.25">
      <c r="A126" s="30" t="s">
        <v>358</v>
      </c>
      <c r="B126" s="31" t="s">
        <v>330</v>
      </c>
      <c r="C126" s="30" t="s">
        <v>59</v>
      </c>
      <c r="D126" s="30" t="s">
        <v>331</v>
      </c>
      <c r="E126" s="32" t="s">
        <v>280</v>
      </c>
      <c r="F126" s="31">
        <v>368.8</v>
      </c>
      <c r="G126" s="193">
        <v>15.96</v>
      </c>
      <c r="H126" s="33">
        <f t="shared" si="10"/>
        <v>18.940000000000001</v>
      </c>
      <c r="I126" s="33">
        <f t="shared" si="4"/>
        <v>5886.04</v>
      </c>
      <c r="J126" s="33">
        <f t="shared" si="11"/>
        <v>6985.07</v>
      </c>
    </row>
    <row r="127" spans="1:10" ht="51.95" customHeight="1" x14ac:dyDescent="0.25">
      <c r="A127" s="30" t="s">
        <v>359</v>
      </c>
      <c r="B127" s="31" t="s">
        <v>333</v>
      </c>
      <c r="C127" s="30" t="s">
        <v>59</v>
      </c>
      <c r="D127" s="30" t="s">
        <v>334</v>
      </c>
      <c r="E127" s="32" t="s">
        <v>280</v>
      </c>
      <c r="F127" s="31">
        <v>390.9</v>
      </c>
      <c r="G127" s="193">
        <v>16.010000000000002</v>
      </c>
      <c r="H127" s="33">
        <f t="shared" si="10"/>
        <v>19</v>
      </c>
      <c r="I127" s="33">
        <f t="shared" si="4"/>
        <v>6258.3</v>
      </c>
      <c r="J127" s="33">
        <f t="shared" si="11"/>
        <v>7427.1</v>
      </c>
    </row>
    <row r="128" spans="1:10" ht="39" customHeight="1" x14ac:dyDescent="0.25">
      <c r="A128" s="30" t="s">
        <v>360</v>
      </c>
      <c r="B128" s="31" t="s">
        <v>361</v>
      </c>
      <c r="C128" s="30" t="s">
        <v>59</v>
      </c>
      <c r="D128" s="30" t="s">
        <v>362</v>
      </c>
      <c r="E128" s="32" t="s">
        <v>61</v>
      </c>
      <c r="F128" s="31">
        <v>170.12</v>
      </c>
      <c r="G128" s="193">
        <v>96.91</v>
      </c>
      <c r="H128" s="33">
        <f t="shared" si="10"/>
        <v>115.04</v>
      </c>
      <c r="I128" s="33">
        <f t="shared" si="4"/>
        <v>16486.32</v>
      </c>
      <c r="J128" s="33">
        <f t="shared" si="11"/>
        <v>19570.599999999999</v>
      </c>
    </row>
    <row r="129" spans="1:10" ht="51.95" customHeight="1" x14ac:dyDescent="0.25">
      <c r="A129" s="30" t="s">
        <v>363</v>
      </c>
      <c r="B129" s="31" t="s">
        <v>364</v>
      </c>
      <c r="C129" s="30" t="s">
        <v>52</v>
      </c>
      <c r="D129" s="30" t="s">
        <v>365</v>
      </c>
      <c r="E129" s="32" t="s">
        <v>111</v>
      </c>
      <c r="F129" s="31">
        <v>9.9</v>
      </c>
      <c r="G129" s="193">
        <v>575.4</v>
      </c>
      <c r="H129" s="33">
        <f t="shared" si="10"/>
        <v>683.05</v>
      </c>
      <c r="I129" s="33">
        <f t="shared" si="4"/>
        <v>5696.46</v>
      </c>
      <c r="J129" s="33">
        <f t="shared" si="11"/>
        <v>6762.19</v>
      </c>
    </row>
    <row r="130" spans="1:10" ht="24" customHeight="1" x14ac:dyDescent="0.25">
      <c r="A130" s="27" t="s">
        <v>366</v>
      </c>
      <c r="B130" s="27"/>
      <c r="C130" s="27"/>
      <c r="D130" s="27" t="s">
        <v>367</v>
      </c>
      <c r="E130" s="27"/>
      <c r="F130" s="28"/>
      <c r="G130" s="194"/>
      <c r="H130" s="27"/>
      <c r="I130" s="29"/>
      <c r="J130" s="29"/>
    </row>
    <row r="131" spans="1:10" ht="51.95" customHeight="1" x14ac:dyDescent="0.25">
      <c r="A131" s="30" t="s">
        <v>368</v>
      </c>
      <c r="B131" s="31" t="s">
        <v>324</v>
      </c>
      <c r="C131" s="30" t="s">
        <v>59</v>
      </c>
      <c r="D131" s="30" t="s">
        <v>325</v>
      </c>
      <c r="E131" s="32" t="s">
        <v>280</v>
      </c>
      <c r="F131" s="31">
        <v>50.6</v>
      </c>
      <c r="G131" s="193">
        <v>21.39</v>
      </c>
      <c r="H131" s="33">
        <f t="shared" ref="H131:H136" si="12">IFERROR(TRUNC(G131*(1+$B$5),2),"")</f>
        <v>25.39</v>
      </c>
      <c r="I131" s="33">
        <f t="shared" si="4"/>
        <v>1082.33</v>
      </c>
      <c r="J131" s="33">
        <f t="shared" ref="J131:J136" si="13">IFERROR(TRUNC(H131*F131,2),"")</f>
        <v>1284.73</v>
      </c>
    </row>
    <row r="132" spans="1:10" ht="51.95" customHeight="1" x14ac:dyDescent="0.25">
      <c r="A132" s="30" t="s">
        <v>369</v>
      </c>
      <c r="B132" s="31" t="s">
        <v>327</v>
      </c>
      <c r="C132" s="30" t="s">
        <v>59</v>
      </c>
      <c r="D132" s="30" t="s">
        <v>328</v>
      </c>
      <c r="E132" s="32" t="s">
        <v>280</v>
      </c>
      <c r="F132" s="31">
        <v>1.6</v>
      </c>
      <c r="G132" s="193">
        <v>16.010000000000002</v>
      </c>
      <c r="H132" s="33">
        <f t="shared" si="12"/>
        <v>19</v>
      </c>
      <c r="I132" s="33">
        <f t="shared" si="4"/>
        <v>25.61</v>
      </c>
      <c r="J132" s="33">
        <f t="shared" si="13"/>
        <v>30.4</v>
      </c>
    </row>
    <row r="133" spans="1:10" ht="51.95" customHeight="1" x14ac:dyDescent="0.25">
      <c r="A133" s="30" t="s">
        <v>370</v>
      </c>
      <c r="B133" s="31" t="s">
        <v>330</v>
      </c>
      <c r="C133" s="30" t="s">
        <v>59</v>
      </c>
      <c r="D133" s="30" t="s">
        <v>331</v>
      </c>
      <c r="E133" s="32" t="s">
        <v>280</v>
      </c>
      <c r="F133" s="31">
        <v>142.69999999999999</v>
      </c>
      <c r="G133" s="193">
        <v>15.96</v>
      </c>
      <c r="H133" s="33">
        <f t="shared" si="12"/>
        <v>18.940000000000001</v>
      </c>
      <c r="I133" s="33">
        <f t="shared" si="4"/>
        <v>2277.4899999999998</v>
      </c>
      <c r="J133" s="33">
        <f t="shared" si="13"/>
        <v>2702.73</v>
      </c>
    </row>
    <row r="134" spans="1:10" ht="51.95" customHeight="1" x14ac:dyDescent="0.25">
      <c r="A134" s="30" t="s">
        <v>371</v>
      </c>
      <c r="B134" s="31" t="s">
        <v>333</v>
      </c>
      <c r="C134" s="30" t="s">
        <v>59</v>
      </c>
      <c r="D134" s="30" t="s">
        <v>334</v>
      </c>
      <c r="E134" s="32" t="s">
        <v>280</v>
      </c>
      <c r="F134" s="31">
        <v>25.5</v>
      </c>
      <c r="G134" s="193">
        <v>13.31</v>
      </c>
      <c r="H134" s="33">
        <f t="shared" si="12"/>
        <v>15.8</v>
      </c>
      <c r="I134" s="33">
        <f t="shared" si="4"/>
        <v>339.4</v>
      </c>
      <c r="J134" s="33">
        <f t="shared" si="13"/>
        <v>402.9</v>
      </c>
    </row>
    <row r="135" spans="1:10" ht="39" customHeight="1" x14ac:dyDescent="0.25">
      <c r="A135" s="30" t="s">
        <v>372</v>
      </c>
      <c r="B135" s="31" t="s">
        <v>361</v>
      </c>
      <c r="C135" s="30" t="s">
        <v>59</v>
      </c>
      <c r="D135" s="30" t="s">
        <v>362</v>
      </c>
      <c r="E135" s="32" t="s">
        <v>61</v>
      </c>
      <c r="F135" s="31">
        <v>42.29</v>
      </c>
      <c r="G135" s="193">
        <v>96.91</v>
      </c>
      <c r="H135" s="33">
        <f t="shared" si="12"/>
        <v>115.04</v>
      </c>
      <c r="I135" s="33">
        <f t="shared" si="4"/>
        <v>4098.32</v>
      </c>
      <c r="J135" s="33">
        <f t="shared" si="13"/>
        <v>4865.04</v>
      </c>
    </row>
    <row r="136" spans="1:10" ht="51.95" customHeight="1" x14ac:dyDescent="0.25">
      <c r="A136" s="30" t="s">
        <v>373</v>
      </c>
      <c r="B136" s="31" t="s">
        <v>364</v>
      </c>
      <c r="C136" s="30" t="s">
        <v>52</v>
      </c>
      <c r="D136" s="30" t="s">
        <v>365</v>
      </c>
      <c r="E136" s="32" t="s">
        <v>111</v>
      </c>
      <c r="F136" s="31">
        <v>2.4</v>
      </c>
      <c r="G136" s="193">
        <v>575.4</v>
      </c>
      <c r="H136" s="33">
        <f t="shared" si="12"/>
        <v>683.05</v>
      </c>
      <c r="I136" s="33">
        <f t="shared" si="4"/>
        <v>1380.96</v>
      </c>
      <c r="J136" s="33">
        <f t="shared" si="13"/>
        <v>1639.32</v>
      </c>
    </row>
    <row r="137" spans="1:10" ht="24" customHeight="1" x14ac:dyDescent="0.25">
      <c r="A137" s="27" t="s">
        <v>374</v>
      </c>
      <c r="B137" s="27"/>
      <c r="C137" s="27"/>
      <c r="D137" s="27" t="s">
        <v>375</v>
      </c>
      <c r="E137" s="27"/>
      <c r="F137" s="28"/>
      <c r="G137" s="194"/>
      <c r="H137" s="27"/>
      <c r="I137" s="29"/>
      <c r="J137" s="29"/>
    </row>
    <row r="138" spans="1:10" ht="51.95" customHeight="1" x14ac:dyDescent="0.25">
      <c r="A138" s="30" t="s">
        <v>376</v>
      </c>
      <c r="B138" s="31" t="s">
        <v>324</v>
      </c>
      <c r="C138" s="30" t="s">
        <v>59</v>
      </c>
      <c r="D138" s="30" t="s">
        <v>325</v>
      </c>
      <c r="E138" s="32" t="s">
        <v>280</v>
      </c>
      <c r="F138" s="31">
        <v>38.9</v>
      </c>
      <c r="G138" s="193">
        <v>21.39</v>
      </c>
      <c r="H138" s="33">
        <f>IFERROR(TRUNC(G138*(1+$B$5),2),"")</f>
        <v>25.39</v>
      </c>
      <c r="I138" s="33">
        <f t="shared" si="4"/>
        <v>832.07</v>
      </c>
      <c r="J138" s="33">
        <f>IFERROR(TRUNC(H138*F138,2),"")</f>
        <v>987.67</v>
      </c>
    </row>
    <row r="139" spans="1:10" ht="51.95" customHeight="1" x14ac:dyDescent="0.25">
      <c r="A139" s="30" t="s">
        <v>377</v>
      </c>
      <c r="B139" s="31" t="s">
        <v>330</v>
      </c>
      <c r="C139" s="30" t="s">
        <v>59</v>
      </c>
      <c r="D139" s="30" t="s">
        <v>331</v>
      </c>
      <c r="E139" s="32" t="s">
        <v>280</v>
      </c>
      <c r="F139" s="31">
        <v>119.3</v>
      </c>
      <c r="G139" s="193">
        <v>15.96</v>
      </c>
      <c r="H139" s="33">
        <f>IFERROR(TRUNC(G139*(1+$B$5),2),"")</f>
        <v>18.940000000000001</v>
      </c>
      <c r="I139" s="33">
        <f t="shared" si="4"/>
        <v>1904.02</v>
      </c>
      <c r="J139" s="33">
        <f>IFERROR(TRUNC(H139*F139,2),"")</f>
        <v>2259.54</v>
      </c>
    </row>
    <row r="140" spans="1:10" ht="51.95" customHeight="1" x14ac:dyDescent="0.25">
      <c r="A140" s="30" t="s">
        <v>378</v>
      </c>
      <c r="B140" s="31" t="s">
        <v>333</v>
      </c>
      <c r="C140" s="30" t="s">
        <v>59</v>
      </c>
      <c r="D140" s="30" t="s">
        <v>334</v>
      </c>
      <c r="E140" s="32" t="s">
        <v>280</v>
      </c>
      <c r="F140" s="31">
        <v>26.5</v>
      </c>
      <c r="G140" s="193">
        <v>13.31</v>
      </c>
      <c r="H140" s="33">
        <f>IFERROR(TRUNC(G140*(1+$B$5),2),"")</f>
        <v>15.8</v>
      </c>
      <c r="I140" s="33">
        <f t="shared" si="4"/>
        <v>352.71</v>
      </c>
      <c r="J140" s="33">
        <f>IFERROR(TRUNC(H140*F140,2),"")</f>
        <v>418.7</v>
      </c>
    </row>
    <row r="141" spans="1:10" ht="39" customHeight="1" x14ac:dyDescent="0.25">
      <c r="A141" s="30" t="s">
        <v>379</v>
      </c>
      <c r="B141" s="31" t="s">
        <v>361</v>
      </c>
      <c r="C141" s="30" t="s">
        <v>59</v>
      </c>
      <c r="D141" s="30" t="s">
        <v>362</v>
      </c>
      <c r="E141" s="32" t="s">
        <v>61</v>
      </c>
      <c r="F141" s="31">
        <v>32.76</v>
      </c>
      <c r="G141" s="193">
        <v>96.91</v>
      </c>
      <c r="H141" s="33">
        <f>IFERROR(TRUNC(G141*(1+$B$5),2),"")</f>
        <v>115.04</v>
      </c>
      <c r="I141" s="33">
        <f t="shared" ref="I141:I203" si="14">TRUNC(G141*F141,2)</f>
        <v>3174.77</v>
      </c>
      <c r="J141" s="33">
        <f>IFERROR(TRUNC(H141*F141,2),"")</f>
        <v>3768.71</v>
      </c>
    </row>
    <row r="142" spans="1:10" ht="51.95" customHeight="1" x14ac:dyDescent="0.25">
      <c r="A142" s="30" t="s">
        <v>380</v>
      </c>
      <c r="B142" s="31" t="s">
        <v>364</v>
      </c>
      <c r="C142" s="30" t="s">
        <v>52</v>
      </c>
      <c r="D142" s="30" t="s">
        <v>365</v>
      </c>
      <c r="E142" s="32" t="s">
        <v>111</v>
      </c>
      <c r="F142" s="31">
        <v>1.86</v>
      </c>
      <c r="G142" s="193">
        <v>521</v>
      </c>
      <c r="H142" s="33">
        <f>IFERROR(TRUNC(G142*(1+$B$5),2),"")</f>
        <v>618.47</v>
      </c>
      <c r="I142" s="33">
        <f t="shared" si="14"/>
        <v>969.06</v>
      </c>
      <c r="J142" s="33">
        <f>IFERROR(TRUNC(H142*F142,2),"")</f>
        <v>1150.3499999999999</v>
      </c>
    </row>
    <row r="143" spans="1:10" ht="24" customHeight="1" x14ac:dyDescent="0.25">
      <c r="A143" s="27" t="s">
        <v>381</v>
      </c>
      <c r="B143" s="27"/>
      <c r="C143" s="27"/>
      <c r="D143" s="27" t="s">
        <v>382</v>
      </c>
      <c r="E143" s="27"/>
      <c r="F143" s="28"/>
      <c r="G143" s="194"/>
      <c r="H143" s="27"/>
      <c r="I143" s="29"/>
      <c r="J143" s="29"/>
    </row>
    <row r="144" spans="1:10" ht="24" customHeight="1" x14ac:dyDescent="0.25">
      <c r="A144" s="27" t="s">
        <v>383</v>
      </c>
      <c r="B144" s="27"/>
      <c r="C144" s="27"/>
      <c r="D144" s="27" t="s">
        <v>341</v>
      </c>
      <c r="E144" s="27"/>
      <c r="F144" s="28"/>
      <c r="G144" s="194"/>
      <c r="H144" s="27"/>
      <c r="I144" s="29"/>
      <c r="J144" s="29"/>
    </row>
    <row r="145" spans="1:10" ht="51.95" customHeight="1" x14ac:dyDescent="0.25">
      <c r="A145" s="30" t="s">
        <v>384</v>
      </c>
      <c r="B145" s="31" t="s">
        <v>385</v>
      </c>
      <c r="C145" s="30" t="s">
        <v>59</v>
      </c>
      <c r="D145" s="30" t="s">
        <v>386</v>
      </c>
      <c r="E145" s="32" t="s">
        <v>280</v>
      </c>
      <c r="F145" s="31">
        <v>2527.9</v>
      </c>
      <c r="G145" s="193">
        <v>16.010000000000002</v>
      </c>
      <c r="H145" s="33">
        <f>IFERROR(TRUNC(G145*(1+$B$5),2),"")</f>
        <v>19</v>
      </c>
      <c r="I145" s="33">
        <f t="shared" si="14"/>
        <v>40471.67</v>
      </c>
      <c r="J145" s="33">
        <f>IFERROR(TRUNC(H145*F145,2),"")</f>
        <v>48030.1</v>
      </c>
    </row>
    <row r="146" spans="1:10" ht="26.1" customHeight="1" x14ac:dyDescent="0.25">
      <c r="A146" s="30" t="s">
        <v>387</v>
      </c>
      <c r="B146" s="31" t="s">
        <v>388</v>
      </c>
      <c r="C146" s="30" t="s">
        <v>59</v>
      </c>
      <c r="D146" s="30" t="s">
        <v>389</v>
      </c>
      <c r="E146" s="32" t="s">
        <v>61</v>
      </c>
      <c r="F146" s="31">
        <v>474.4</v>
      </c>
      <c r="G146" s="193">
        <v>2.7</v>
      </c>
      <c r="H146" s="33">
        <f>IFERROR(TRUNC(G146*(1+$B$5),2),"")</f>
        <v>3.2</v>
      </c>
      <c r="I146" s="33">
        <f t="shared" si="14"/>
        <v>1280.8800000000001</v>
      </c>
      <c r="J146" s="33">
        <f>IFERROR(TRUNC(H146*F146,2),"")</f>
        <v>1518.08</v>
      </c>
    </row>
    <row r="147" spans="1:10" ht="51.95" customHeight="1" x14ac:dyDescent="0.25">
      <c r="A147" s="30" t="s">
        <v>390</v>
      </c>
      <c r="B147" s="31" t="s">
        <v>391</v>
      </c>
      <c r="C147" s="30" t="s">
        <v>52</v>
      </c>
      <c r="D147" s="30" t="s">
        <v>392</v>
      </c>
      <c r="E147" s="32" t="s">
        <v>111</v>
      </c>
      <c r="F147" s="31">
        <v>47.44</v>
      </c>
      <c r="G147" s="193">
        <v>512.9</v>
      </c>
      <c r="H147" s="33">
        <f>IFERROR(TRUNC(G147*(1+$B$5),2),"")</f>
        <v>608.86</v>
      </c>
      <c r="I147" s="33">
        <f t="shared" si="14"/>
        <v>24331.97</v>
      </c>
      <c r="J147" s="33">
        <f>IFERROR(TRUNC(H147*F147,2),"")</f>
        <v>28884.31</v>
      </c>
    </row>
    <row r="148" spans="1:10" ht="39" customHeight="1" x14ac:dyDescent="0.25">
      <c r="A148" s="30" t="s">
        <v>393</v>
      </c>
      <c r="B148" s="31" t="s">
        <v>394</v>
      </c>
      <c r="C148" s="30" t="s">
        <v>52</v>
      </c>
      <c r="D148" s="30" t="s">
        <v>395</v>
      </c>
      <c r="E148" s="32" t="s">
        <v>111</v>
      </c>
      <c r="F148" s="31">
        <v>23.72</v>
      </c>
      <c r="G148" s="193">
        <v>204.68</v>
      </c>
      <c r="H148" s="33">
        <f>IFERROR(TRUNC(G148*(1+$B$5),2),"")</f>
        <v>242.97</v>
      </c>
      <c r="I148" s="33">
        <f t="shared" si="14"/>
        <v>4855</v>
      </c>
      <c r="J148" s="33">
        <f>IFERROR(TRUNC(H148*F148,2),"")</f>
        <v>5763.24</v>
      </c>
    </row>
    <row r="149" spans="1:10" ht="24" customHeight="1" x14ac:dyDescent="0.25">
      <c r="A149" s="27" t="s">
        <v>396</v>
      </c>
      <c r="B149" s="27"/>
      <c r="C149" s="27"/>
      <c r="D149" s="27" t="s">
        <v>352</v>
      </c>
      <c r="E149" s="27"/>
      <c r="F149" s="28"/>
      <c r="G149" s="194"/>
      <c r="H149" s="27"/>
      <c r="I149" s="29"/>
      <c r="J149" s="29"/>
    </row>
    <row r="150" spans="1:10" ht="51.95" customHeight="1" x14ac:dyDescent="0.25">
      <c r="A150" s="30" t="s">
        <v>397</v>
      </c>
      <c r="B150" s="31" t="s">
        <v>385</v>
      </c>
      <c r="C150" s="30" t="s">
        <v>59</v>
      </c>
      <c r="D150" s="30" t="s">
        <v>386</v>
      </c>
      <c r="E150" s="32" t="s">
        <v>280</v>
      </c>
      <c r="F150" s="31">
        <v>299.8</v>
      </c>
      <c r="G150" s="193">
        <v>16.010000000000002</v>
      </c>
      <c r="H150" s="33">
        <f>IFERROR(TRUNC(G150*(1+$B$5),2),"")</f>
        <v>19</v>
      </c>
      <c r="I150" s="33">
        <f t="shared" si="14"/>
        <v>4799.79</v>
      </c>
      <c r="J150" s="33">
        <f>IFERROR(TRUNC(H150*F150,2),"")</f>
        <v>5696.2</v>
      </c>
    </row>
    <row r="151" spans="1:10" ht="51.95" customHeight="1" x14ac:dyDescent="0.25">
      <c r="A151" s="30" t="s">
        <v>398</v>
      </c>
      <c r="B151" s="31" t="s">
        <v>399</v>
      </c>
      <c r="C151" s="30" t="s">
        <v>59</v>
      </c>
      <c r="D151" s="30" t="s">
        <v>400</v>
      </c>
      <c r="E151" s="32" t="s">
        <v>280</v>
      </c>
      <c r="F151" s="31">
        <v>2988.1</v>
      </c>
      <c r="G151" s="193">
        <v>16.52</v>
      </c>
      <c r="H151" s="33">
        <f>IFERROR(TRUNC(G151*(1+$B$5),2),"")</f>
        <v>19.61</v>
      </c>
      <c r="I151" s="33">
        <f t="shared" si="14"/>
        <v>49363.41</v>
      </c>
      <c r="J151" s="33">
        <f>IFERROR(TRUNC(H151*F151,2),"")</f>
        <v>58596.639999999999</v>
      </c>
    </row>
    <row r="152" spans="1:10" ht="51.95" customHeight="1" x14ac:dyDescent="0.25">
      <c r="A152" s="30" t="s">
        <v>401</v>
      </c>
      <c r="B152" s="31" t="s">
        <v>402</v>
      </c>
      <c r="C152" s="30" t="s">
        <v>59</v>
      </c>
      <c r="D152" s="30" t="s">
        <v>403</v>
      </c>
      <c r="E152" s="32" t="s">
        <v>280</v>
      </c>
      <c r="F152" s="31">
        <v>2274.1</v>
      </c>
      <c r="G152" s="193">
        <v>14.73</v>
      </c>
      <c r="H152" s="33">
        <f>IFERROR(TRUNC(G152*(1+$B$5),2),"")</f>
        <v>17.48</v>
      </c>
      <c r="I152" s="33">
        <f t="shared" si="14"/>
        <v>33497.49</v>
      </c>
      <c r="J152" s="33">
        <f>IFERROR(TRUNC(H152*F152,2),"")</f>
        <v>39751.26</v>
      </c>
    </row>
    <row r="153" spans="1:10" ht="39" customHeight="1" x14ac:dyDescent="0.25">
      <c r="A153" s="30" t="s">
        <v>404</v>
      </c>
      <c r="B153" s="31" t="s">
        <v>405</v>
      </c>
      <c r="C153" s="30" t="s">
        <v>59</v>
      </c>
      <c r="D153" s="30" t="s">
        <v>406</v>
      </c>
      <c r="E153" s="32" t="s">
        <v>61</v>
      </c>
      <c r="F153" s="31">
        <v>450.69</v>
      </c>
      <c r="G153" s="193">
        <v>43.75</v>
      </c>
      <c r="H153" s="33">
        <f>IFERROR(TRUNC(G153*(1+$B$5),2),"")</f>
        <v>51.93</v>
      </c>
      <c r="I153" s="33">
        <f t="shared" si="14"/>
        <v>19717.68</v>
      </c>
      <c r="J153" s="33">
        <f>IFERROR(TRUNC(H153*F153,2),"")</f>
        <v>23404.33</v>
      </c>
    </row>
    <row r="154" spans="1:10" ht="51.95" customHeight="1" x14ac:dyDescent="0.25">
      <c r="A154" s="30" t="s">
        <v>407</v>
      </c>
      <c r="B154" s="31" t="s">
        <v>364</v>
      </c>
      <c r="C154" s="30" t="s">
        <v>52</v>
      </c>
      <c r="D154" s="30" t="s">
        <v>365</v>
      </c>
      <c r="E154" s="32" t="s">
        <v>111</v>
      </c>
      <c r="F154" s="31">
        <v>66.040000000000006</v>
      </c>
      <c r="G154" s="193">
        <v>521</v>
      </c>
      <c r="H154" s="33">
        <f>IFERROR(TRUNC(G154*(1+$B$5),2),"")</f>
        <v>618.47</v>
      </c>
      <c r="I154" s="33">
        <f t="shared" si="14"/>
        <v>34406.839999999997</v>
      </c>
      <c r="J154" s="33">
        <f>IFERROR(TRUNC(H154*F154,2),"")</f>
        <v>40843.75</v>
      </c>
    </row>
    <row r="155" spans="1:10" ht="24" customHeight="1" x14ac:dyDescent="0.25">
      <c r="A155" s="27" t="s">
        <v>408</v>
      </c>
      <c r="B155" s="27"/>
      <c r="C155" s="27"/>
      <c r="D155" s="27" t="s">
        <v>367</v>
      </c>
      <c r="E155" s="27"/>
      <c r="F155" s="28"/>
      <c r="G155" s="194"/>
      <c r="H155" s="27"/>
      <c r="I155" s="29"/>
      <c r="J155" s="29"/>
    </row>
    <row r="156" spans="1:10" ht="51.95" customHeight="1" x14ac:dyDescent="0.25">
      <c r="A156" s="30" t="s">
        <v>409</v>
      </c>
      <c r="B156" s="31" t="s">
        <v>399</v>
      </c>
      <c r="C156" s="30" t="s">
        <v>59</v>
      </c>
      <c r="D156" s="30" t="s">
        <v>400</v>
      </c>
      <c r="E156" s="32" t="s">
        <v>280</v>
      </c>
      <c r="F156" s="31">
        <v>235.1</v>
      </c>
      <c r="G156" s="193">
        <v>16.510000000000002</v>
      </c>
      <c r="H156" s="33">
        <f>IFERROR(TRUNC(G156*(1+$B$5),2),"")</f>
        <v>19.59</v>
      </c>
      <c r="I156" s="33">
        <f t="shared" si="14"/>
        <v>3881.5</v>
      </c>
      <c r="J156" s="33">
        <f>IFERROR(TRUNC(H156*F156,2),"")</f>
        <v>4605.6000000000004</v>
      </c>
    </row>
    <row r="157" spans="1:10" ht="51.95" customHeight="1" x14ac:dyDescent="0.25">
      <c r="A157" s="30" t="s">
        <v>410</v>
      </c>
      <c r="B157" s="31" t="s">
        <v>385</v>
      </c>
      <c r="C157" s="30" t="s">
        <v>59</v>
      </c>
      <c r="D157" s="30" t="s">
        <v>386</v>
      </c>
      <c r="E157" s="32" t="s">
        <v>280</v>
      </c>
      <c r="F157" s="31">
        <v>108.2</v>
      </c>
      <c r="G157" s="193">
        <v>16.010000000000002</v>
      </c>
      <c r="H157" s="33">
        <f>IFERROR(TRUNC(G157*(1+$B$5),2),"")</f>
        <v>19</v>
      </c>
      <c r="I157" s="33">
        <f t="shared" si="14"/>
        <v>1732.28</v>
      </c>
      <c r="J157" s="33">
        <f>IFERROR(TRUNC(H157*F157,2),"")</f>
        <v>2055.8000000000002</v>
      </c>
    </row>
    <row r="158" spans="1:10" ht="39" customHeight="1" x14ac:dyDescent="0.25">
      <c r="A158" s="30" t="s">
        <v>411</v>
      </c>
      <c r="B158" s="31" t="s">
        <v>405</v>
      </c>
      <c r="C158" s="30" t="s">
        <v>59</v>
      </c>
      <c r="D158" s="30" t="s">
        <v>406</v>
      </c>
      <c r="E158" s="32" t="s">
        <v>61</v>
      </c>
      <c r="F158" s="31">
        <v>46.41</v>
      </c>
      <c r="G158" s="193">
        <v>43.74</v>
      </c>
      <c r="H158" s="33">
        <f>IFERROR(TRUNC(G158*(1+$B$5),2),"")</f>
        <v>51.92</v>
      </c>
      <c r="I158" s="33">
        <f t="shared" si="14"/>
        <v>2029.97</v>
      </c>
      <c r="J158" s="33">
        <f>IFERROR(TRUNC(H158*F158,2),"")</f>
        <v>2409.6</v>
      </c>
    </row>
    <row r="159" spans="1:10" ht="51.95" customHeight="1" x14ac:dyDescent="0.25">
      <c r="A159" s="30" t="s">
        <v>412</v>
      </c>
      <c r="B159" s="31" t="s">
        <v>364</v>
      </c>
      <c r="C159" s="30" t="s">
        <v>52</v>
      </c>
      <c r="D159" s="30" t="s">
        <v>365</v>
      </c>
      <c r="E159" s="32" t="s">
        <v>111</v>
      </c>
      <c r="F159" s="31">
        <v>6.96</v>
      </c>
      <c r="G159" s="193">
        <v>575.4</v>
      </c>
      <c r="H159" s="33">
        <f>IFERROR(TRUNC(G159*(1+$B$5),2),"")</f>
        <v>683.05</v>
      </c>
      <c r="I159" s="33">
        <f t="shared" si="14"/>
        <v>4004.78</v>
      </c>
      <c r="J159" s="33">
        <f>IFERROR(TRUNC(H159*F159,2),"")</f>
        <v>4754.0200000000004</v>
      </c>
    </row>
    <row r="160" spans="1:10" ht="24" customHeight="1" x14ac:dyDescent="0.25">
      <c r="A160" s="27" t="s">
        <v>413</v>
      </c>
      <c r="B160" s="27"/>
      <c r="C160" s="27"/>
      <c r="D160" s="27" t="s">
        <v>414</v>
      </c>
      <c r="E160" s="27"/>
      <c r="F160" s="28"/>
      <c r="G160" s="194"/>
      <c r="H160" s="27"/>
      <c r="I160" s="29"/>
      <c r="J160" s="29"/>
    </row>
    <row r="161" spans="1:10" ht="39" customHeight="1" x14ac:dyDescent="0.25">
      <c r="A161" s="30" t="s">
        <v>415</v>
      </c>
      <c r="B161" s="31" t="s">
        <v>416</v>
      </c>
      <c r="C161" s="30" t="s">
        <v>52</v>
      </c>
      <c r="D161" s="30" t="s">
        <v>417</v>
      </c>
      <c r="E161" s="32" t="s">
        <v>111</v>
      </c>
      <c r="F161" s="31">
        <v>2.21</v>
      </c>
      <c r="G161" s="193">
        <v>3210</v>
      </c>
      <c r="H161" s="33">
        <f>IFERROR(TRUNC(G161*(1+$B$5),2),"")</f>
        <v>3810.59</v>
      </c>
      <c r="I161" s="33">
        <f t="shared" si="14"/>
        <v>7094.1</v>
      </c>
      <c r="J161" s="33">
        <f>IFERROR(TRUNC(H161*F161,2),"")</f>
        <v>8421.4</v>
      </c>
    </row>
    <row r="162" spans="1:10" ht="24" customHeight="1" x14ac:dyDescent="0.25">
      <c r="A162" s="27" t="s">
        <v>418</v>
      </c>
      <c r="B162" s="27"/>
      <c r="C162" s="27"/>
      <c r="D162" s="27" t="s">
        <v>419</v>
      </c>
      <c r="E162" s="27"/>
      <c r="F162" s="28"/>
      <c r="G162" s="194"/>
      <c r="H162" s="27"/>
      <c r="I162" s="29"/>
      <c r="J162" s="29"/>
    </row>
    <row r="163" spans="1:10" ht="65.099999999999994" customHeight="1" x14ac:dyDescent="0.25">
      <c r="A163" s="30" t="s">
        <v>420</v>
      </c>
      <c r="B163" s="31" t="s">
        <v>421</v>
      </c>
      <c r="C163" s="30" t="s">
        <v>52</v>
      </c>
      <c r="D163" s="30" t="s">
        <v>422</v>
      </c>
      <c r="E163" s="32" t="s">
        <v>280</v>
      </c>
      <c r="F163" s="31">
        <v>1156.98</v>
      </c>
      <c r="G163" s="193">
        <v>12.6</v>
      </c>
      <c r="H163" s="33">
        <f t="shared" ref="H163:H169" si="15">IFERROR(TRUNC(G163*(1+$B$5),2),"")</f>
        <v>14.95</v>
      </c>
      <c r="I163" s="33">
        <f t="shared" si="14"/>
        <v>14577.94</v>
      </c>
      <c r="J163" s="33">
        <f t="shared" ref="J163:J169" si="16">IFERROR(TRUNC(H163*F163,2),"")</f>
        <v>17296.849999999999</v>
      </c>
    </row>
    <row r="164" spans="1:10" ht="65.099999999999994" customHeight="1" x14ac:dyDescent="0.25">
      <c r="A164" s="30" t="s">
        <v>423</v>
      </c>
      <c r="B164" s="31" t="s">
        <v>424</v>
      </c>
      <c r="C164" s="30" t="s">
        <v>52</v>
      </c>
      <c r="D164" s="30" t="s">
        <v>425</v>
      </c>
      <c r="E164" s="32" t="s">
        <v>280</v>
      </c>
      <c r="F164" s="31">
        <v>2422.2800000000002</v>
      </c>
      <c r="G164" s="193">
        <v>9.8000000000000007</v>
      </c>
      <c r="H164" s="33">
        <f t="shared" si="15"/>
        <v>11.63</v>
      </c>
      <c r="I164" s="33">
        <f t="shared" si="14"/>
        <v>23738.34</v>
      </c>
      <c r="J164" s="33">
        <f t="shared" si="16"/>
        <v>28171.11</v>
      </c>
    </row>
    <row r="165" spans="1:10" ht="65.099999999999994" customHeight="1" x14ac:dyDescent="0.25">
      <c r="A165" s="30" t="s">
        <v>426</v>
      </c>
      <c r="B165" s="31" t="s">
        <v>427</v>
      </c>
      <c r="C165" s="30" t="s">
        <v>52</v>
      </c>
      <c r="D165" s="30" t="s">
        <v>428</v>
      </c>
      <c r="E165" s="32" t="s">
        <v>280</v>
      </c>
      <c r="F165" s="31">
        <v>19.79</v>
      </c>
      <c r="G165" s="193">
        <v>12.07</v>
      </c>
      <c r="H165" s="33">
        <f t="shared" si="15"/>
        <v>14.32</v>
      </c>
      <c r="I165" s="33">
        <f t="shared" si="14"/>
        <v>238.86</v>
      </c>
      <c r="J165" s="33">
        <f t="shared" si="16"/>
        <v>283.39</v>
      </c>
    </row>
    <row r="166" spans="1:10" ht="26.1" customHeight="1" x14ac:dyDescent="0.25">
      <c r="A166" s="30" t="s">
        <v>429</v>
      </c>
      <c r="B166" s="31" t="s">
        <v>430</v>
      </c>
      <c r="C166" s="30" t="s">
        <v>59</v>
      </c>
      <c r="D166" s="30" t="s">
        <v>431</v>
      </c>
      <c r="E166" s="32" t="s">
        <v>61</v>
      </c>
      <c r="F166" s="31">
        <v>165.56</v>
      </c>
      <c r="G166" s="193">
        <v>13</v>
      </c>
      <c r="H166" s="33">
        <f t="shared" si="15"/>
        <v>15.43</v>
      </c>
      <c r="I166" s="33">
        <f t="shared" si="14"/>
        <v>2152.2800000000002</v>
      </c>
      <c r="J166" s="33">
        <f t="shared" si="16"/>
        <v>2554.59</v>
      </c>
    </row>
    <row r="167" spans="1:10" ht="39" customHeight="1" x14ac:dyDescent="0.25">
      <c r="A167" s="30" t="s">
        <v>432</v>
      </c>
      <c r="B167" s="31" t="s">
        <v>433</v>
      </c>
      <c r="C167" s="30" t="s">
        <v>59</v>
      </c>
      <c r="D167" s="30" t="s">
        <v>434</v>
      </c>
      <c r="E167" s="32" t="s">
        <v>61</v>
      </c>
      <c r="F167" s="31">
        <v>331.12</v>
      </c>
      <c r="G167" s="193">
        <v>11.17</v>
      </c>
      <c r="H167" s="33">
        <f t="shared" si="15"/>
        <v>13.25</v>
      </c>
      <c r="I167" s="33">
        <f t="shared" si="14"/>
        <v>3698.61</v>
      </c>
      <c r="J167" s="33">
        <f t="shared" si="16"/>
        <v>4387.34</v>
      </c>
    </row>
    <row r="168" spans="1:10" ht="51.95" customHeight="1" x14ac:dyDescent="0.25">
      <c r="A168" s="30" t="s">
        <v>435</v>
      </c>
      <c r="B168" s="31" t="s">
        <v>436</v>
      </c>
      <c r="C168" s="30" t="s">
        <v>59</v>
      </c>
      <c r="D168" s="30" t="s">
        <v>437</v>
      </c>
      <c r="E168" s="32" t="s">
        <v>61</v>
      </c>
      <c r="F168" s="31">
        <v>331.12</v>
      </c>
      <c r="G168" s="193">
        <v>10.99</v>
      </c>
      <c r="H168" s="33">
        <f t="shared" si="15"/>
        <v>13.04</v>
      </c>
      <c r="I168" s="33">
        <f t="shared" si="14"/>
        <v>3639</v>
      </c>
      <c r="J168" s="33">
        <f t="shared" si="16"/>
        <v>4317.8</v>
      </c>
    </row>
    <row r="169" spans="1:10" ht="26.1" customHeight="1" x14ac:dyDescent="0.25">
      <c r="A169" s="30" t="s">
        <v>438</v>
      </c>
      <c r="B169" s="31" t="s">
        <v>439</v>
      </c>
      <c r="C169" s="30" t="s">
        <v>52</v>
      </c>
      <c r="D169" s="30" t="s">
        <v>440</v>
      </c>
      <c r="E169" s="32" t="s">
        <v>54</v>
      </c>
      <c r="F169" s="31">
        <v>116</v>
      </c>
      <c r="G169" s="193">
        <v>4.92</v>
      </c>
      <c r="H169" s="33">
        <f t="shared" si="15"/>
        <v>5.84</v>
      </c>
      <c r="I169" s="33">
        <f t="shared" si="14"/>
        <v>570.72</v>
      </c>
      <c r="J169" s="33">
        <f t="shared" si="16"/>
        <v>677.44</v>
      </c>
    </row>
    <row r="170" spans="1:10" ht="24" customHeight="1" x14ac:dyDescent="0.25">
      <c r="A170" s="27">
        <v>5</v>
      </c>
      <c r="B170" s="27"/>
      <c r="C170" s="27"/>
      <c r="D170" s="27" t="s">
        <v>441</v>
      </c>
      <c r="E170" s="27"/>
      <c r="F170" s="28"/>
      <c r="G170" s="71"/>
      <c r="H170" s="27"/>
      <c r="I170" s="29">
        <f>SUM(I171:I328)</f>
        <v>926880.80999999959</v>
      </c>
      <c r="J170" s="29">
        <f>SUM(J171:J328)</f>
        <v>1100199.6700000004</v>
      </c>
    </row>
    <row r="171" spans="1:10" ht="24" customHeight="1" x14ac:dyDescent="0.25">
      <c r="A171" s="27" t="s">
        <v>442</v>
      </c>
      <c r="B171" s="27"/>
      <c r="C171" s="27"/>
      <c r="D171" s="27" t="s">
        <v>443</v>
      </c>
      <c r="E171" s="27"/>
      <c r="F171" s="28"/>
      <c r="G171" s="71"/>
      <c r="H171" s="27"/>
      <c r="I171" s="29"/>
      <c r="J171" s="29"/>
    </row>
    <row r="172" spans="1:10" ht="24" customHeight="1" x14ac:dyDescent="0.25">
      <c r="A172" s="27" t="s">
        <v>444</v>
      </c>
      <c r="B172" s="27"/>
      <c r="C172" s="27"/>
      <c r="D172" s="27" t="s">
        <v>445</v>
      </c>
      <c r="E172" s="27"/>
      <c r="F172" s="28"/>
      <c r="G172" s="71"/>
      <c r="H172" s="27"/>
      <c r="I172" s="29"/>
      <c r="J172" s="29"/>
    </row>
    <row r="173" spans="1:10" ht="24" customHeight="1" thickBot="1" x14ac:dyDescent="0.3">
      <c r="A173" s="27" t="s">
        <v>446</v>
      </c>
      <c r="B173" s="27"/>
      <c r="C173" s="27"/>
      <c r="D173" s="27" t="s">
        <v>447</v>
      </c>
      <c r="E173" s="27"/>
      <c r="F173" s="28"/>
      <c r="G173" s="71"/>
      <c r="H173" s="27"/>
      <c r="I173" s="29"/>
      <c r="J173" s="29"/>
    </row>
    <row r="174" spans="1:10" ht="51.95" customHeight="1" thickBot="1" x14ac:dyDescent="0.3">
      <c r="A174" s="30" t="s">
        <v>448</v>
      </c>
      <c r="B174" s="31" t="s">
        <v>449</v>
      </c>
      <c r="C174" s="30" t="s">
        <v>59</v>
      </c>
      <c r="D174" s="30" t="s">
        <v>450</v>
      </c>
      <c r="E174" s="32" t="s">
        <v>61</v>
      </c>
      <c r="F174" s="31">
        <v>824.88</v>
      </c>
      <c r="G174" s="189">
        <v>58.14</v>
      </c>
      <c r="H174" s="33">
        <f>IFERROR(TRUNC(G174*(1+$B$5),2),"")</f>
        <v>69.010000000000005</v>
      </c>
      <c r="I174" s="33">
        <f t="shared" si="14"/>
        <v>47958.52</v>
      </c>
      <c r="J174" s="33">
        <f>IFERROR(TRUNC(H174*F174,2),"")</f>
        <v>56924.959999999999</v>
      </c>
    </row>
    <row r="175" spans="1:10" ht="39" customHeight="1" thickBot="1" x14ac:dyDescent="0.3">
      <c r="A175" s="30" t="s">
        <v>451</v>
      </c>
      <c r="B175" s="31" t="s">
        <v>452</v>
      </c>
      <c r="C175" s="30" t="s">
        <v>59</v>
      </c>
      <c r="D175" s="30" t="s">
        <v>453</v>
      </c>
      <c r="E175" s="32" t="s">
        <v>61</v>
      </c>
      <c r="F175" s="31">
        <v>23.68</v>
      </c>
      <c r="G175" s="183">
        <v>160.51</v>
      </c>
      <c r="H175" s="33">
        <f>IFERROR(TRUNC(G175*(1+$B$5),2),"")</f>
        <v>190.54</v>
      </c>
      <c r="I175" s="33">
        <f t="shared" si="14"/>
        <v>3800.87</v>
      </c>
      <c r="J175" s="33">
        <f>IFERROR(TRUNC(H175*F175,2),"")</f>
        <v>4511.9799999999996</v>
      </c>
    </row>
    <row r="176" spans="1:10" ht="26.1" customHeight="1" thickBot="1" x14ac:dyDescent="0.3">
      <c r="A176" s="30" t="s">
        <v>454</v>
      </c>
      <c r="B176" s="31" t="s">
        <v>455</v>
      </c>
      <c r="C176" s="30" t="s">
        <v>59</v>
      </c>
      <c r="D176" s="30" t="s">
        <v>456</v>
      </c>
      <c r="E176" s="32" t="s">
        <v>104</v>
      </c>
      <c r="F176" s="31">
        <v>317.27</v>
      </c>
      <c r="G176" s="183">
        <v>3.92</v>
      </c>
      <c r="H176" s="33">
        <f>IFERROR(TRUNC(G176*(1+$B$5),2),"")</f>
        <v>4.6500000000000004</v>
      </c>
      <c r="I176" s="33">
        <f t="shared" si="14"/>
        <v>1243.69</v>
      </c>
      <c r="J176" s="33">
        <f>IFERROR(TRUNC(H176*F176,2),"")</f>
        <v>1475.3</v>
      </c>
    </row>
    <row r="177" spans="1:10" ht="24" customHeight="1" x14ac:dyDescent="0.25">
      <c r="A177" s="27" t="s">
        <v>457</v>
      </c>
      <c r="B177" s="27"/>
      <c r="C177" s="27"/>
      <c r="D177" s="27" t="s">
        <v>458</v>
      </c>
      <c r="E177" s="27"/>
      <c r="F177" s="28"/>
      <c r="G177" s="71"/>
      <c r="H177" s="27"/>
      <c r="I177" s="29"/>
      <c r="J177" s="29"/>
    </row>
    <row r="178" spans="1:10" ht="24" customHeight="1" x14ac:dyDescent="0.25">
      <c r="A178" s="27" t="s">
        <v>459</v>
      </c>
      <c r="B178" s="27"/>
      <c r="C178" s="27"/>
      <c r="D178" s="27" t="s">
        <v>460</v>
      </c>
      <c r="E178" s="27"/>
      <c r="F178" s="28"/>
      <c r="G178" s="71"/>
      <c r="H178" s="27"/>
      <c r="I178" s="29"/>
      <c r="J178" s="29"/>
    </row>
    <row r="179" spans="1:10" ht="51.95" customHeight="1" x14ac:dyDescent="0.25">
      <c r="A179" s="30" t="s">
        <v>461</v>
      </c>
      <c r="B179" s="31" t="s">
        <v>449</v>
      </c>
      <c r="C179" s="30" t="s">
        <v>59</v>
      </c>
      <c r="D179" s="30" t="s">
        <v>450</v>
      </c>
      <c r="E179" s="32" t="s">
        <v>61</v>
      </c>
      <c r="F179" s="31">
        <v>211.14</v>
      </c>
      <c r="G179" s="195">
        <v>58.14</v>
      </c>
      <c r="H179" s="33">
        <f>IFERROR(TRUNC(G179*(1+$B$5),2),"")</f>
        <v>69.010000000000005</v>
      </c>
      <c r="I179" s="33">
        <f t="shared" si="14"/>
        <v>12275.67</v>
      </c>
      <c r="J179" s="33">
        <f>IFERROR(TRUNC(H179*F179,2),"")</f>
        <v>14570.77</v>
      </c>
    </row>
    <row r="180" spans="1:10" ht="24" customHeight="1" thickBot="1" x14ac:dyDescent="0.3">
      <c r="A180" s="27" t="s">
        <v>462</v>
      </c>
      <c r="B180" s="27"/>
      <c r="C180" s="27"/>
      <c r="D180" s="27" t="s">
        <v>463</v>
      </c>
      <c r="E180" s="27"/>
      <c r="F180" s="28"/>
      <c r="G180" s="71"/>
      <c r="H180" s="27"/>
      <c r="I180" s="29"/>
      <c r="J180" s="29"/>
    </row>
    <row r="181" spans="1:10" ht="26.1" customHeight="1" thickBot="1" x14ac:dyDescent="0.3">
      <c r="A181" s="30" t="s">
        <v>464</v>
      </c>
      <c r="B181" s="31" t="s">
        <v>465</v>
      </c>
      <c r="C181" s="30" t="s">
        <v>59</v>
      </c>
      <c r="D181" s="30" t="s">
        <v>466</v>
      </c>
      <c r="E181" s="32" t="s">
        <v>104</v>
      </c>
      <c r="F181" s="31">
        <v>33.4</v>
      </c>
      <c r="G181" s="182">
        <v>58.02</v>
      </c>
      <c r="H181" s="33">
        <f t="shared" ref="H181:H186" si="17">IFERROR(TRUNC(G181*(1+$B$5),2),"")</f>
        <v>68.87</v>
      </c>
      <c r="I181" s="33">
        <f t="shared" si="14"/>
        <v>1937.86</v>
      </c>
      <c r="J181" s="33">
        <f t="shared" ref="J181:J186" si="18">IFERROR(TRUNC(H181*F181,2),"")</f>
        <v>2300.25</v>
      </c>
    </row>
    <row r="182" spans="1:10" ht="26.1" customHeight="1" thickBot="1" x14ac:dyDescent="0.3">
      <c r="A182" s="30" t="s">
        <v>467</v>
      </c>
      <c r="B182" s="31" t="s">
        <v>468</v>
      </c>
      <c r="C182" s="30" t="s">
        <v>59</v>
      </c>
      <c r="D182" s="30" t="s">
        <v>469</v>
      </c>
      <c r="E182" s="32" t="s">
        <v>104</v>
      </c>
      <c r="F182" s="31">
        <v>30.42</v>
      </c>
      <c r="G182" s="183">
        <v>74.11</v>
      </c>
      <c r="H182" s="33">
        <f t="shared" si="17"/>
        <v>87.97</v>
      </c>
      <c r="I182" s="33">
        <f t="shared" si="14"/>
        <v>2254.42</v>
      </c>
      <c r="J182" s="33">
        <f t="shared" si="18"/>
        <v>2676.04</v>
      </c>
    </row>
    <row r="183" spans="1:10" ht="26.1" customHeight="1" thickBot="1" x14ac:dyDescent="0.3">
      <c r="A183" s="30" t="s">
        <v>470</v>
      </c>
      <c r="B183" s="31" t="s">
        <v>471</v>
      </c>
      <c r="C183" s="30" t="s">
        <v>59</v>
      </c>
      <c r="D183" s="30" t="s">
        <v>472</v>
      </c>
      <c r="E183" s="32" t="s">
        <v>104</v>
      </c>
      <c r="F183" s="31">
        <v>29.8</v>
      </c>
      <c r="G183" s="183">
        <v>42.94</v>
      </c>
      <c r="H183" s="33">
        <f t="shared" si="17"/>
        <v>50.97</v>
      </c>
      <c r="I183" s="33">
        <f t="shared" si="14"/>
        <v>1279.6099999999999</v>
      </c>
      <c r="J183" s="33">
        <f t="shared" si="18"/>
        <v>1518.9</v>
      </c>
    </row>
    <row r="184" spans="1:10" ht="26.1" customHeight="1" thickBot="1" x14ac:dyDescent="0.3">
      <c r="A184" s="30" t="s">
        <v>473</v>
      </c>
      <c r="B184" s="31" t="s">
        <v>474</v>
      </c>
      <c r="C184" s="30" t="s">
        <v>59</v>
      </c>
      <c r="D184" s="30" t="s">
        <v>475</v>
      </c>
      <c r="E184" s="32" t="s">
        <v>104</v>
      </c>
      <c r="F184" s="31">
        <v>4.8</v>
      </c>
      <c r="G184" s="183">
        <v>73.05</v>
      </c>
      <c r="H184" s="33">
        <f t="shared" si="17"/>
        <v>86.71</v>
      </c>
      <c r="I184" s="33">
        <f t="shared" si="14"/>
        <v>350.64</v>
      </c>
      <c r="J184" s="33">
        <f t="shared" si="18"/>
        <v>416.2</v>
      </c>
    </row>
    <row r="185" spans="1:10" ht="26.1" customHeight="1" thickBot="1" x14ac:dyDescent="0.3">
      <c r="A185" s="30" t="s">
        <v>476</v>
      </c>
      <c r="B185" s="31" t="s">
        <v>477</v>
      </c>
      <c r="C185" s="30" t="s">
        <v>59</v>
      </c>
      <c r="D185" s="30" t="s">
        <v>478</v>
      </c>
      <c r="E185" s="32" t="s">
        <v>104</v>
      </c>
      <c r="F185" s="31">
        <v>33.4</v>
      </c>
      <c r="G185" s="183">
        <v>56.82</v>
      </c>
      <c r="H185" s="33">
        <f t="shared" si="17"/>
        <v>67.45</v>
      </c>
      <c r="I185" s="33">
        <f t="shared" si="14"/>
        <v>1897.78</v>
      </c>
      <c r="J185" s="33">
        <f t="shared" si="18"/>
        <v>2252.83</v>
      </c>
    </row>
    <row r="186" spans="1:10" ht="26.1" customHeight="1" thickBot="1" x14ac:dyDescent="0.3">
      <c r="A186" s="30" t="s">
        <v>479</v>
      </c>
      <c r="B186" s="31" t="s">
        <v>480</v>
      </c>
      <c r="C186" s="30" t="s">
        <v>59</v>
      </c>
      <c r="D186" s="30" t="s">
        <v>481</v>
      </c>
      <c r="E186" s="32" t="s">
        <v>104</v>
      </c>
      <c r="F186" s="31">
        <v>30.42</v>
      </c>
      <c r="G186" s="183">
        <v>69.38</v>
      </c>
      <c r="H186" s="33">
        <f t="shared" si="17"/>
        <v>82.36</v>
      </c>
      <c r="I186" s="33">
        <f t="shared" si="14"/>
        <v>2110.5300000000002</v>
      </c>
      <c r="J186" s="33">
        <f t="shared" si="18"/>
        <v>2505.39</v>
      </c>
    </row>
    <row r="187" spans="1:10" ht="24" customHeight="1" thickBot="1" x14ac:dyDescent="0.3">
      <c r="A187" s="27" t="s">
        <v>482</v>
      </c>
      <c r="B187" s="27"/>
      <c r="C187" s="27"/>
      <c r="D187" s="27" t="s">
        <v>483</v>
      </c>
      <c r="E187" s="27"/>
      <c r="F187" s="28"/>
      <c r="G187" s="71"/>
      <c r="H187" s="27"/>
      <c r="I187" s="29"/>
      <c r="J187" s="29"/>
    </row>
    <row r="188" spans="1:10" ht="39" customHeight="1" thickBot="1" x14ac:dyDescent="0.3">
      <c r="A188" s="30" t="s">
        <v>484</v>
      </c>
      <c r="B188" s="31" t="s">
        <v>485</v>
      </c>
      <c r="C188" s="30" t="s">
        <v>59</v>
      </c>
      <c r="D188" s="30" t="s">
        <v>486</v>
      </c>
      <c r="E188" s="32" t="s">
        <v>61</v>
      </c>
      <c r="F188" s="31">
        <v>54.62</v>
      </c>
      <c r="G188" s="182">
        <v>701.1</v>
      </c>
      <c r="H188" s="33">
        <f>IFERROR(TRUNC(G188*(1+$B$5),2),"")</f>
        <v>832.27</v>
      </c>
      <c r="I188" s="33">
        <f t="shared" si="14"/>
        <v>38294.080000000002</v>
      </c>
      <c r="J188" s="33">
        <f>IFERROR(TRUNC(H188*F188,2),"")</f>
        <v>45458.58</v>
      </c>
    </row>
    <row r="189" spans="1:10" ht="24" customHeight="1" x14ac:dyDescent="0.25">
      <c r="A189" s="27" t="s">
        <v>487</v>
      </c>
      <c r="B189" s="27"/>
      <c r="C189" s="27"/>
      <c r="D189" s="27" t="s">
        <v>488</v>
      </c>
      <c r="E189" s="27"/>
      <c r="F189" s="28"/>
      <c r="G189" s="71"/>
      <c r="H189" s="27"/>
      <c r="I189" s="29"/>
      <c r="J189" s="29"/>
    </row>
    <row r="190" spans="1:10" ht="51.95" customHeight="1" x14ac:dyDescent="0.25">
      <c r="A190" s="30" t="s">
        <v>489</v>
      </c>
      <c r="B190" s="31" t="s">
        <v>490</v>
      </c>
      <c r="C190" s="30" t="s">
        <v>59</v>
      </c>
      <c r="D190" s="30" t="s">
        <v>491</v>
      </c>
      <c r="E190" s="32" t="s">
        <v>61</v>
      </c>
      <c r="F190" s="31">
        <v>82.2</v>
      </c>
      <c r="G190" s="195">
        <v>86.28</v>
      </c>
      <c r="H190" s="33">
        <f>IFERROR(TRUNC(G190*(1+$B$5),2),"")</f>
        <v>102.42</v>
      </c>
      <c r="I190" s="33">
        <f t="shared" si="14"/>
        <v>7092.21</v>
      </c>
      <c r="J190" s="33">
        <f>IFERROR(TRUNC(H190*F190,2),"")</f>
        <v>8418.92</v>
      </c>
    </row>
    <row r="191" spans="1:10" ht="24" customHeight="1" thickBot="1" x14ac:dyDescent="0.3">
      <c r="A191" s="27" t="s">
        <v>492</v>
      </c>
      <c r="B191" s="27"/>
      <c r="C191" s="27"/>
      <c r="D191" s="27" t="s">
        <v>493</v>
      </c>
      <c r="E191" s="27"/>
      <c r="F191" s="28"/>
      <c r="G191" s="71"/>
      <c r="H191" s="27"/>
      <c r="I191" s="29"/>
      <c r="J191" s="29"/>
    </row>
    <row r="192" spans="1:10" ht="51.95" customHeight="1" thickBot="1" x14ac:dyDescent="0.3">
      <c r="A192" s="30" t="s">
        <v>494</v>
      </c>
      <c r="B192" s="31" t="s">
        <v>495</v>
      </c>
      <c r="C192" s="30" t="s">
        <v>59</v>
      </c>
      <c r="D192" s="30" t="s">
        <v>496</v>
      </c>
      <c r="E192" s="32" t="s">
        <v>61</v>
      </c>
      <c r="F192" s="31">
        <v>467.27</v>
      </c>
      <c r="G192" s="182">
        <v>54.38</v>
      </c>
      <c r="H192" s="33">
        <f>IFERROR(TRUNC(G192*(1+$B$5),2),"")</f>
        <v>64.55</v>
      </c>
      <c r="I192" s="33">
        <f t="shared" si="14"/>
        <v>25410.14</v>
      </c>
      <c r="J192" s="33">
        <f>IFERROR(TRUNC(H192*F192,2),"")</f>
        <v>30162.27</v>
      </c>
    </row>
    <row r="193" spans="1:10" ht="51.95" customHeight="1" thickBot="1" x14ac:dyDescent="0.3">
      <c r="A193" s="30" t="s">
        <v>497</v>
      </c>
      <c r="B193" s="31" t="s">
        <v>498</v>
      </c>
      <c r="C193" s="30" t="s">
        <v>59</v>
      </c>
      <c r="D193" s="30" t="s">
        <v>499</v>
      </c>
      <c r="E193" s="32" t="s">
        <v>61</v>
      </c>
      <c r="F193" s="31">
        <v>507.35</v>
      </c>
      <c r="G193" s="183">
        <v>43.97</v>
      </c>
      <c r="H193" s="33">
        <f>IFERROR(TRUNC(G193*(1+$B$5),2),"")</f>
        <v>52.19</v>
      </c>
      <c r="I193" s="33">
        <f t="shared" si="14"/>
        <v>22308.17</v>
      </c>
      <c r="J193" s="33">
        <f>IFERROR(TRUNC(H193*F193,2),"")</f>
        <v>26478.59</v>
      </c>
    </row>
    <row r="194" spans="1:10" ht="24" customHeight="1" thickBot="1" x14ac:dyDescent="0.3">
      <c r="A194" s="27" t="s">
        <v>500</v>
      </c>
      <c r="B194" s="27"/>
      <c r="C194" s="27"/>
      <c r="D194" s="27" t="s">
        <v>501</v>
      </c>
      <c r="E194" s="27"/>
      <c r="F194" s="28"/>
      <c r="G194" s="185"/>
      <c r="H194" s="27"/>
      <c r="I194" s="29"/>
      <c r="J194" s="29"/>
    </row>
    <row r="195" spans="1:10" ht="24" customHeight="1" thickBot="1" x14ac:dyDescent="0.3">
      <c r="A195" s="27" t="s">
        <v>502</v>
      </c>
      <c r="B195" s="27"/>
      <c r="C195" s="27"/>
      <c r="D195" s="27" t="s">
        <v>503</v>
      </c>
      <c r="E195" s="27"/>
      <c r="F195" s="28"/>
      <c r="G195" s="185"/>
      <c r="H195" s="27"/>
      <c r="I195" s="29"/>
      <c r="J195" s="29"/>
    </row>
    <row r="196" spans="1:10" ht="51.95" customHeight="1" thickBot="1" x14ac:dyDescent="0.3">
      <c r="A196" s="30" t="s">
        <v>504</v>
      </c>
      <c r="B196" s="31" t="s">
        <v>505</v>
      </c>
      <c r="C196" s="30" t="s">
        <v>59</v>
      </c>
      <c r="D196" s="30" t="s">
        <v>506</v>
      </c>
      <c r="E196" s="32" t="s">
        <v>54</v>
      </c>
      <c r="F196" s="31">
        <v>14</v>
      </c>
      <c r="G196" s="183">
        <v>820.32</v>
      </c>
      <c r="H196" s="33">
        <f>IFERROR(TRUNC(G196*(1+$B$5),2),"")</f>
        <v>973.8</v>
      </c>
      <c r="I196" s="33">
        <f t="shared" si="14"/>
        <v>11484.48</v>
      </c>
      <c r="J196" s="33">
        <f>IFERROR(TRUNC(H196*F196,2),"")</f>
        <v>13633.2</v>
      </c>
    </row>
    <row r="197" spans="1:10" ht="51.95" customHeight="1" thickBot="1" x14ac:dyDescent="0.3">
      <c r="A197" s="30" t="s">
        <v>507</v>
      </c>
      <c r="B197" s="31" t="s">
        <v>508</v>
      </c>
      <c r="C197" s="30" t="s">
        <v>59</v>
      </c>
      <c r="D197" s="30" t="s">
        <v>509</v>
      </c>
      <c r="E197" s="32" t="s">
        <v>54</v>
      </c>
      <c r="F197" s="31">
        <v>10</v>
      </c>
      <c r="G197" s="183">
        <v>828.27</v>
      </c>
      <c r="H197" s="33">
        <f>IFERROR(TRUNC(G197*(1+$B$5),2),"")</f>
        <v>983.23</v>
      </c>
      <c r="I197" s="33">
        <f t="shared" si="14"/>
        <v>8282.7000000000007</v>
      </c>
      <c r="J197" s="33">
        <f>IFERROR(TRUNC(H197*F197,2),"")</f>
        <v>9832.2999999999993</v>
      </c>
    </row>
    <row r="198" spans="1:10" ht="26.1" customHeight="1" thickBot="1" x14ac:dyDescent="0.3">
      <c r="A198" s="30" t="s">
        <v>510</v>
      </c>
      <c r="B198" s="31" t="s">
        <v>511</v>
      </c>
      <c r="C198" s="30" t="s">
        <v>52</v>
      </c>
      <c r="D198" s="30" t="s">
        <v>512</v>
      </c>
      <c r="E198" s="32" t="s">
        <v>61</v>
      </c>
      <c r="F198" s="31">
        <v>9.6</v>
      </c>
      <c r="G198" s="183">
        <v>345.11</v>
      </c>
      <c r="H198" s="33">
        <f>IFERROR(TRUNC(G198*(1+$B$5),2),"")</f>
        <v>409.68</v>
      </c>
      <c r="I198" s="33">
        <f t="shared" si="14"/>
        <v>3313.05</v>
      </c>
      <c r="J198" s="33">
        <f>IFERROR(TRUNC(H198*F198,2),"")</f>
        <v>3932.92</v>
      </c>
    </row>
    <row r="199" spans="1:10" ht="24" customHeight="1" thickBot="1" x14ac:dyDescent="0.3">
      <c r="A199" s="27" t="s">
        <v>513</v>
      </c>
      <c r="B199" s="27"/>
      <c r="C199" s="27"/>
      <c r="D199" s="27" t="s">
        <v>514</v>
      </c>
      <c r="E199" s="27"/>
      <c r="F199" s="28"/>
      <c r="G199" s="71"/>
      <c r="H199" s="27"/>
      <c r="I199" s="29"/>
      <c r="J199" s="29"/>
    </row>
    <row r="200" spans="1:10" ht="51.95" customHeight="1" thickBot="1" x14ac:dyDescent="0.3">
      <c r="A200" s="30" t="s">
        <v>515</v>
      </c>
      <c r="B200" s="31" t="s">
        <v>516</v>
      </c>
      <c r="C200" s="30" t="s">
        <v>59</v>
      </c>
      <c r="D200" s="30" t="s">
        <v>517</v>
      </c>
      <c r="E200" s="32" t="s">
        <v>61</v>
      </c>
      <c r="F200" s="31">
        <v>49.62</v>
      </c>
      <c r="G200" s="182">
        <v>410.71</v>
      </c>
      <c r="H200" s="33">
        <f>IFERROR(TRUNC(G200*(1+$B$5),2),"")</f>
        <v>487.55</v>
      </c>
      <c r="I200" s="33">
        <f t="shared" si="14"/>
        <v>20379.43</v>
      </c>
      <c r="J200" s="33">
        <f>IFERROR(TRUNC(H200*F200,2),"")</f>
        <v>24192.23</v>
      </c>
    </row>
    <row r="201" spans="1:10" ht="39" customHeight="1" thickBot="1" x14ac:dyDescent="0.3">
      <c r="A201" s="30" t="s">
        <v>518</v>
      </c>
      <c r="B201" s="31" t="s">
        <v>519</v>
      </c>
      <c r="C201" s="30" t="s">
        <v>59</v>
      </c>
      <c r="D201" s="30" t="s">
        <v>520</v>
      </c>
      <c r="E201" s="32" t="s">
        <v>61</v>
      </c>
      <c r="F201" s="31">
        <v>3.86</v>
      </c>
      <c r="G201" s="183">
        <v>731.87</v>
      </c>
      <c r="H201" s="33">
        <f>IFERROR(TRUNC(G201*(1+$B$5),2),"")</f>
        <v>868.8</v>
      </c>
      <c r="I201" s="33">
        <f t="shared" si="14"/>
        <v>2825.01</v>
      </c>
      <c r="J201" s="33">
        <f>IFERROR(TRUNC(H201*F201,2),"")</f>
        <v>3353.56</v>
      </c>
    </row>
    <row r="202" spans="1:10" ht="39" customHeight="1" thickBot="1" x14ac:dyDescent="0.3">
      <c r="A202" s="30" t="s">
        <v>521</v>
      </c>
      <c r="B202" s="31" t="s">
        <v>522</v>
      </c>
      <c r="C202" s="30" t="s">
        <v>52</v>
      </c>
      <c r="D202" s="30" t="s">
        <v>523</v>
      </c>
      <c r="E202" s="32" t="s">
        <v>61</v>
      </c>
      <c r="F202" s="31">
        <v>6.56</v>
      </c>
      <c r="G202" s="183">
        <v>407.9</v>
      </c>
      <c r="H202" s="33">
        <f>IFERROR(TRUNC(G202*(1+$B$5),2),"")</f>
        <v>484.21</v>
      </c>
      <c r="I202" s="33">
        <f t="shared" si="14"/>
        <v>2675.82</v>
      </c>
      <c r="J202" s="33">
        <f>IFERROR(TRUNC(H202*F202,2),"")</f>
        <v>3176.41</v>
      </c>
    </row>
    <row r="203" spans="1:10" ht="26.1" customHeight="1" thickBot="1" x14ac:dyDescent="0.3">
      <c r="A203" s="30" t="s">
        <v>524</v>
      </c>
      <c r="B203" s="31" t="s">
        <v>525</v>
      </c>
      <c r="C203" s="30" t="s">
        <v>59</v>
      </c>
      <c r="D203" s="30" t="s">
        <v>526</v>
      </c>
      <c r="E203" s="32" t="s">
        <v>104</v>
      </c>
      <c r="F203" s="31">
        <v>155</v>
      </c>
      <c r="G203" s="183">
        <v>19.87</v>
      </c>
      <c r="H203" s="33">
        <f>IFERROR(TRUNC(G203*(1+$B$5),2),"")</f>
        <v>23.58</v>
      </c>
      <c r="I203" s="33">
        <f t="shared" si="14"/>
        <v>3079.85</v>
      </c>
      <c r="J203" s="33">
        <f>IFERROR(TRUNC(H203*F203,2),"")</f>
        <v>3654.9</v>
      </c>
    </row>
    <row r="204" spans="1:10" ht="24" customHeight="1" thickBot="1" x14ac:dyDescent="0.3">
      <c r="A204" s="27" t="s">
        <v>527</v>
      </c>
      <c r="B204" s="27"/>
      <c r="C204" s="27"/>
      <c r="D204" s="27" t="s">
        <v>528</v>
      </c>
      <c r="E204" s="27"/>
      <c r="F204" s="28"/>
      <c r="G204" s="185"/>
      <c r="H204" s="27"/>
      <c r="I204" s="29"/>
      <c r="J204" s="29"/>
    </row>
    <row r="205" spans="1:10" ht="65.099999999999994" customHeight="1" thickBot="1" x14ac:dyDescent="0.3">
      <c r="A205" s="30" t="s">
        <v>529</v>
      </c>
      <c r="B205" s="31" t="s">
        <v>530</v>
      </c>
      <c r="C205" s="30" t="s">
        <v>52</v>
      </c>
      <c r="D205" s="30" t="s">
        <v>531</v>
      </c>
      <c r="E205" s="32" t="s">
        <v>61</v>
      </c>
      <c r="F205" s="31">
        <v>83.8</v>
      </c>
      <c r="G205" s="183">
        <v>131.61000000000001</v>
      </c>
      <c r="H205" s="33">
        <f>IFERROR(TRUNC(G205*(1+$B$5),2),"")</f>
        <v>156.22999999999999</v>
      </c>
      <c r="I205" s="33">
        <f t="shared" ref="I205:I268" si="19">TRUNC(G205*F205,2)</f>
        <v>11028.91</v>
      </c>
      <c r="J205" s="33">
        <f>IFERROR(TRUNC(H205*F205,2),"")</f>
        <v>13092.07</v>
      </c>
    </row>
    <row r="206" spans="1:10" ht="90.95" customHeight="1" thickBot="1" x14ac:dyDescent="0.3">
      <c r="A206" s="30" t="s">
        <v>532</v>
      </c>
      <c r="B206" s="31" t="s">
        <v>533</v>
      </c>
      <c r="C206" s="30" t="s">
        <v>52</v>
      </c>
      <c r="D206" s="30" t="s">
        <v>534</v>
      </c>
      <c r="E206" s="32" t="s">
        <v>54</v>
      </c>
      <c r="F206" s="31">
        <v>1</v>
      </c>
      <c r="G206" s="186">
        <v>8816.9599999999991</v>
      </c>
      <c r="H206" s="33">
        <f>IFERROR(TRUNC(G206*(1+$B$5),2),"")</f>
        <v>10466.61</v>
      </c>
      <c r="I206" s="33">
        <f t="shared" si="19"/>
        <v>8816.9599999999991</v>
      </c>
      <c r="J206" s="33">
        <f>IFERROR(TRUNC(H206*F206,2),"")</f>
        <v>10466.61</v>
      </c>
    </row>
    <row r="207" spans="1:10" ht="51.95" customHeight="1" thickBot="1" x14ac:dyDescent="0.3">
      <c r="A207" s="30" t="s">
        <v>535</v>
      </c>
      <c r="B207" s="31" t="s">
        <v>536</v>
      </c>
      <c r="C207" s="30" t="s">
        <v>52</v>
      </c>
      <c r="D207" s="30" t="s">
        <v>537</v>
      </c>
      <c r="E207" s="32" t="s">
        <v>538</v>
      </c>
      <c r="F207" s="31">
        <v>218.36</v>
      </c>
      <c r="G207" s="183">
        <v>40.35</v>
      </c>
      <c r="H207" s="33">
        <f>IFERROR(TRUNC(G207*(1+$B$5),2),"")</f>
        <v>47.89</v>
      </c>
      <c r="I207" s="33">
        <f t="shared" si="19"/>
        <v>8810.82</v>
      </c>
      <c r="J207" s="33">
        <f>IFERROR(TRUNC(H207*F207,2),"")</f>
        <v>10457.26</v>
      </c>
    </row>
    <row r="208" spans="1:10" ht="24" customHeight="1" thickBot="1" x14ac:dyDescent="0.3">
      <c r="A208" s="27" t="s">
        <v>539</v>
      </c>
      <c r="B208" s="27"/>
      <c r="C208" s="27"/>
      <c r="D208" s="27" t="s">
        <v>540</v>
      </c>
      <c r="E208" s="27"/>
      <c r="F208" s="28"/>
      <c r="G208" s="185"/>
      <c r="H208" s="27"/>
      <c r="I208" s="29"/>
      <c r="J208" s="29"/>
    </row>
    <row r="209" spans="1:10" ht="26.1" customHeight="1" thickBot="1" x14ac:dyDescent="0.3">
      <c r="A209" s="30" t="s">
        <v>541</v>
      </c>
      <c r="B209" s="31" t="s">
        <v>542</v>
      </c>
      <c r="C209" s="30" t="s">
        <v>52</v>
      </c>
      <c r="D209" s="30" t="s">
        <v>543</v>
      </c>
      <c r="E209" s="32" t="s">
        <v>61</v>
      </c>
      <c r="F209" s="31">
        <v>6.76</v>
      </c>
      <c r="G209" s="183">
        <v>283.27</v>
      </c>
      <c r="H209" s="33">
        <f>IFERROR(TRUNC(G209*(1+$B$5),2),"")</f>
        <v>336.26</v>
      </c>
      <c r="I209" s="33">
        <f t="shared" si="19"/>
        <v>1914.9</v>
      </c>
      <c r="J209" s="33">
        <f>IFERROR(TRUNC(H209*F209,2),"")</f>
        <v>2273.11</v>
      </c>
    </row>
    <row r="210" spans="1:10" ht="26.1" customHeight="1" thickBot="1" x14ac:dyDescent="0.3">
      <c r="A210" s="30" t="s">
        <v>544</v>
      </c>
      <c r="B210" s="31" t="s">
        <v>545</v>
      </c>
      <c r="C210" s="30" t="s">
        <v>52</v>
      </c>
      <c r="D210" s="30" t="s">
        <v>546</v>
      </c>
      <c r="E210" s="32" t="s">
        <v>54</v>
      </c>
      <c r="F210" s="31">
        <v>17</v>
      </c>
      <c r="G210" s="183">
        <v>326.79000000000002</v>
      </c>
      <c r="H210" s="33">
        <f>IFERROR(TRUNC(G210*(1+$B$5),2),"")</f>
        <v>387.93</v>
      </c>
      <c r="I210" s="33">
        <f t="shared" si="19"/>
        <v>5555.43</v>
      </c>
      <c r="J210" s="33">
        <f>IFERROR(TRUNC(H210*F210,2),"")</f>
        <v>6594.81</v>
      </c>
    </row>
    <row r="211" spans="1:10" ht="24" customHeight="1" thickBot="1" x14ac:dyDescent="0.3">
      <c r="A211" s="27" t="s">
        <v>547</v>
      </c>
      <c r="B211" s="27"/>
      <c r="C211" s="27"/>
      <c r="D211" s="27" t="s">
        <v>548</v>
      </c>
      <c r="E211" s="27"/>
      <c r="F211" s="28"/>
      <c r="G211" s="185"/>
      <c r="H211" s="27"/>
      <c r="I211" s="29"/>
      <c r="J211" s="29"/>
    </row>
    <row r="212" spans="1:10" ht="26.1" customHeight="1" thickBot="1" x14ac:dyDescent="0.3">
      <c r="A212" s="30" t="s">
        <v>549</v>
      </c>
      <c r="B212" s="31" t="s">
        <v>550</v>
      </c>
      <c r="C212" s="30" t="s">
        <v>59</v>
      </c>
      <c r="D212" s="30" t="s">
        <v>551</v>
      </c>
      <c r="E212" s="32" t="s">
        <v>104</v>
      </c>
      <c r="F212" s="31">
        <v>14.82</v>
      </c>
      <c r="G212" s="183">
        <v>57.61</v>
      </c>
      <c r="H212" s="33">
        <f>IFERROR(TRUNC(G212*(1+$B$5),2),"")</f>
        <v>68.38</v>
      </c>
      <c r="I212" s="33">
        <f t="shared" si="19"/>
        <v>853.78</v>
      </c>
      <c r="J212" s="33">
        <f>IFERROR(TRUNC(H212*F212,2),"")</f>
        <v>1013.39</v>
      </c>
    </row>
    <row r="213" spans="1:10" ht="39" customHeight="1" thickBot="1" x14ac:dyDescent="0.3">
      <c r="A213" s="30" t="s">
        <v>552</v>
      </c>
      <c r="B213" s="31" t="s">
        <v>553</v>
      </c>
      <c r="C213" s="30" t="s">
        <v>59</v>
      </c>
      <c r="D213" s="30" t="s">
        <v>554</v>
      </c>
      <c r="E213" s="32" t="s">
        <v>104</v>
      </c>
      <c r="F213" s="31">
        <v>14.82</v>
      </c>
      <c r="G213" s="183">
        <v>185.57</v>
      </c>
      <c r="H213" s="33">
        <f>IFERROR(TRUNC(G213*(1+$B$5),2),"")</f>
        <v>220.29</v>
      </c>
      <c r="I213" s="33">
        <f t="shared" si="19"/>
        <v>2750.14</v>
      </c>
      <c r="J213" s="33">
        <f>IFERROR(TRUNC(H213*F213,2),"")</f>
        <v>3264.69</v>
      </c>
    </row>
    <row r="214" spans="1:10" ht="90.95" customHeight="1" x14ac:dyDescent="0.25">
      <c r="A214" s="30" t="s">
        <v>555</v>
      </c>
      <c r="B214" s="31" t="s">
        <v>556</v>
      </c>
      <c r="C214" s="30" t="s">
        <v>52</v>
      </c>
      <c r="D214" s="30" t="s">
        <v>557</v>
      </c>
      <c r="E214" s="32" t="s">
        <v>61</v>
      </c>
      <c r="F214" s="31">
        <v>234.37</v>
      </c>
      <c r="G214" s="195">
        <v>247.1</v>
      </c>
      <c r="H214" s="33">
        <f>IFERROR(TRUNC(G214*(1+$B$5),2),"")</f>
        <v>293.33</v>
      </c>
      <c r="I214" s="33">
        <f t="shared" si="19"/>
        <v>57912.82</v>
      </c>
      <c r="J214" s="33">
        <f>IFERROR(TRUNC(H214*F214,2),"")</f>
        <v>68747.75</v>
      </c>
    </row>
    <row r="215" spans="1:10" ht="24" customHeight="1" x14ac:dyDescent="0.25">
      <c r="A215" s="27" t="s">
        <v>558</v>
      </c>
      <c r="B215" s="27"/>
      <c r="C215" s="27"/>
      <c r="D215" s="27" t="s">
        <v>559</v>
      </c>
      <c r="E215" s="27"/>
      <c r="F215" s="28"/>
      <c r="G215" s="71"/>
      <c r="H215" s="27"/>
      <c r="I215" s="29"/>
      <c r="J215" s="29"/>
    </row>
    <row r="216" spans="1:10" ht="24" customHeight="1" x14ac:dyDescent="0.25">
      <c r="A216" s="27" t="s">
        <v>560</v>
      </c>
      <c r="B216" s="27"/>
      <c r="C216" s="27"/>
      <c r="D216" s="27" t="s">
        <v>561</v>
      </c>
      <c r="E216" s="27"/>
      <c r="F216" s="28"/>
      <c r="G216" s="71"/>
      <c r="H216" s="27"/>
      <c r="I216" s="29"/>
      <c r="J216" s="29"/>
    </row>
    <row r="217" spans="1:10" ht="24" customHeight="1" thickBot="1" x14ac:dyDescent="0.3">
      <c r="A217" s="27" t="s">
        <v>562</v>
      </c>
      <c r="B217" s="27"/>
      <c r="C217" s="27"/>
      <c r="D217" s="27" t="s">
        <v>447</v>
      </c>
      <c r="E217" s="27"/>
      <c r="F217" s="28"/>
      <c r="G217" s="71"/>
      <c r="H217" s="27"/>
      <c r="I217" s="29"/>
      <c r="J217" s="29"/>
    </row>
    <row r="218" spans="1:10" ht="65.099999999999994" customHeight="1" thickBot="1" x14ac:dyDescent="0.3">
      <c r="A218" s="30" t="s">
        <v>563</v>
      </c>
      <c r="B218" s="31" t="s">
        <v>564</v>
      </c>
      <c r="C218" s="30" t="s">
        <v>59</v>
      </c>
      <c r="D218" s="30" t="s">
        <v>565</v>
      </c>
      <c r="E218" s="32" t="s">
        <v>61</v>
      </c>
      <c r="F218" s="31">
        <v>325.19</v>
      </c>
      <c r="G218" s="182">
        <v>90.89</v>
      </c>
      <c r="H218" s="33">
        <f>IFERROR(TRUNC(G218*(1+$B$5),2),"")</f>
        <v>107.89</v>
      </c>
      <c r="I218" s="33">
        <f t="shared" si="19"/>
        <v>29556.51</v>
      </c>
      <c r="J218" s="33">
        <f>IFERROR(TRUNC(H218*F218,2),"")</f>
        <v>35084.74</v>
      </c>
    </row>
    <row r="219" spans="1:10" ht="39" customHeight="1" thickBot="1" x14ac:dyDescent="0.3">
      <c r="A219" s="30" t="s">
        <v>566</v>
      </c>
      <c r="B219" s="31" t="s">
        <v>567</v>
      </c>
      <c r="C219" s="30" t="s">
        <v>59</v>
      </c>
      <c r="D219" s="30" t="s">
        <v>568</v>
      </c>
      <c r="E219" s="32" t="s">
        <v>61</v>
      </c>
      <c r="F219" s="31">
        <v>105.37</v>
      </c>
      <c r="G219" s="183">
        <v>137.15</v>
      </c>
      <c r="H219" s="33">
        <f>IFERROR(TRUNC(G219*(1+$B$5),2),"")</f>
        <v>162.81</v>
      </c>
      <c r="I219" s="33">
        <f t="shared" si="19"/>
        <v>14451.49</v>
      </c>
      <c r="J219" s="33">
        <f>IFERROR(TRUNC(H219*F219,2),"")</f>
        <v>17155.28</v>
      </c>
    </row>
    <row r="220" spans="1:10" ht="39" customHeight="1" thickBot="1" x14ac:dyDescent="0.3">
      <c r="A220" s="30" t="s">
        <v>569</v>
      </c>
      <c r="B220" s="31" t="s">
        <v>570</v>
      </c>
      <c r="C220" s="30" t="s">
        <v>52</v>
      </c>
      <c r="D220" s="30" t="s">
        <v>571</v>
      </c>
      <c r="E220" s="32" t="s">
        <v>61</v>
      </c>
      <c r="F220" s="31">
        <v>101.12</v>
      </c>
      <c r="G220" s="183">
        <v>109.05</v>
      </c>
      <c r="H220" s="33">
        <f>IFERROR(TRUNC(G220*(1+$B$5),2),"")</f>
        <v>129.44999999999999</v>
      </c>
      <c r="I220" s="33">
        <f t="shared" si="19"/>
        <v>11027.13</v>
      </c>
      <c r="J220" s="33">
        <f>IFERROR(TRUNC(H220*F220,2),"")</f>
        <v>13089.98</v>
      </c>
    </row>
    <row r="221" spans="1:10" ht="39" customHeight="1" thickBot="1" x14ac:dyDescent="0.3">
      <c r="A221" s="30" t="s">
        <v>572</v>
      </c>
      <c r="B221" s="31" t="s">
        <v>573</v>
      </c>
      <c r="C221" s="30" t="s">
        <v>59</v>
      </c>
      <c r="D221" s="30" t="s">
        <v>574</v>
      </c>
      <c r="E221" s="32" t="s">
        <v>61</v>
      </c>
      <c r="F221" s="31">
        <v>122.11</v>
      </c>
      <c r="G221" s="183">
        <v>84.6</v>
      </c>
      <c r="H221" s="33">
        <f>IFERROR(TRUNC(G221*(1+$B$5),2),"")</f>
        <v>100.42</v>
      </c>
      <c r="I221" s="33">
        <f t="shared" si="19"/>
        <v>10330.5</v>
      </c>
      <c r="J221" s="33">
        <f>IFERROR(TRUNC(H221*F221,2),"")</f>
        <v>12262.28</v>
      </c>
    </row>
    <row r="222" spans="1:10" ht="26.1" customHeight="1" thickBot="1" x14ac:dyDescent="0.3">
      <c r="A222" s="30" t="s">
        <v>575</v>
      </c>
      <c r="B222" s="31" t="s">
        <v>576</v>
      </c>
      <c r="C222" s="30" t="s">
        <v>52</v>
      </c>
      <c r="D222" s="30" t="s">
        <v>577</v>
      </c>
      <c r="E222" s="32" t="s">
        <v>61</v>
      </c>
      <c r="F222" s="31">
        <v>403.25</v>
      </c>
      <c r="G222" s="183">
        <v>154.5</v>
      </c>
      <c r="H222" s="33">
        <f>IFERROR(TRUNC(G222*(1+$B$5),2),"")</f>
        <v>183.4</v>
      </c>
      <c r="I222" s="33">
        <f t="shared" si="19"/>
        <v>62302.12</v>
      </c>
      <c r="J222" s="33">
        <f>IFERROR(TRUNC(H222*F222,2),"")</f>
        <v>73956.05</v>
      </c>
    </row>
    <row r="223" spans="1:10" ht="24" customHeight="1" thickBot="1" x14ac:dyDescent="0.3">
      <c r="A223" s="27" t="s">
        <v>578</v>
      </c>
      <c r="B223" s="27"/>
      <c r="C223" s="27"/>
      <c r="D223" s="27" t="s">
        <v>458</v>
      </c>
      <c r="E223" s="27"/>
      <c r="F223" s="28"/>
      <c r="G223" s="185"/>
      <c r="H223" s="27"/>
      <c r="I223" s="29"/>
      <c r="J223" s="29"/>
    </row>
    <row r="224" spans="1:10" ht="39" customHeight="1" thickBot="1" x14ac:dyDescent="0.3">
      <c r="A224" s="30" t="s">
        <v>579</v>
      </c>
      <c r="B224" s="31" t="s">
        <v>573</v>
      </c>
      <c r="C224" s="30" t="s">
        <v>59</v>
      </c>
      <c r="D224" s="30" t="s">
        <v>574</v>
      </c>
      <c r="E224" s="32" t="s">
        <v>61</v>
      </c>
      <c r="F224" s="31">
        <v>194.58</v>
      </c>
      <c r="G224" s="183">
        <v>84.6</v>
      </c>
      <c r="H224" s="33">
        <f>IFERROR(TRUNC(G224*(1+$B$5),2),"")</f>
        <v>100.42</v>
      </c>
      <c r="I224" s="33">
        <f t="shared" si="19"/>
        <v>16461.46</v>
      </c>
      <c r="J224" s="33">
        <f>IFERROR(TRUNC(H224*F224,2),"")</f>
        <v>19539.72</v>
      </c>
    </row>
    <row r="225" spans="1:10" ht="24" customHeight="1" thickBot="1" x14ac:dyDescent="0.3">
      <c r="A225" s="27" t="s">
        <v>580</v>
      </c>
      <c r="B225" s="27"/>
      <c r="C225" s="27"/>
      <c r="D225" s="27" t="s">
        <v>581</v>
      </c>
      <c r="E225" s="27"/>
      <c r="F225" s="28"/>
      <c r="G225" s="185"/>
      <c r="H225" s="27"/>
      <c r="I225" s="29"/>
      <c r="J225" s="29"/>
    </row>
    <row r="226" spans="1:10" ht="39" customHeight="1" thickBot="1" x14ac:dyDescent="0.3">
      <c r="A226" s="30" t="s">
        <v>582</v>
      </c>
      <c r="B226" s="31" t="s">
        <v>583</v>
      </c>
      <c r="C226" s="30" t="s">
        <v>52</v>
      </c>
      <c r="D226" s="30" t="s">
        <v>584</v>
      </c>
      <c r="E226" s="32" t="s">
        <v>61</v>
      </c>
      <c r="F226" s="31">
        <v>263.33999999999997</v>
      </c>
      <c r="G226" s="183">
        <v>125.38</v>
      </c>
      <c r="H226" s="33">
        <f>IFERROR(TRUNC(G226*(1+$B$5),2),"")</f>
        <v>148.83000000000001</v>
      </c>
      <c r="I226" s="33">
        <f t="shared" si="19"/>
        <v>33017.56</v>
      </c>
      <c r="J226" s="33">
        <f>IFERROR(TRUNC(H226*F226,2),"")</f>
        <v>39192.89</v>
      </c>
    </row>
    <row r="227" spans="1:10" ht="78" customHeight="1" thickBot="1" x14ac:dyDescent="0.3">
      <c r="A227" s="30" t="s">
        <v>585</v>
      </c>
      <c r="B227" s="31" t="s">
        <v>586</v>
      </c>
      <c r="C227" s="30" t="s">
        <v>52</v>
      </c>
      <c r="D227" s="30" t="s">
        <v>587</v>
      </c>
      <c r="E227" s="32" t="s">
        <v>61</v>
      </c>
      <c r="F227" s="31">
        <v>83.13</v>
      </c>
      <c r="G227" s="183">
        <v>450.55</v>
      </c>
      <c r="H227" s="33">
        <f>IFERROR(TRUNC(G227*(1+$B$5),2),"")</f>
        <v>534.84</v>
      </c>
      <c r="I227" s="33">
        <f t="shared" si="19"/>
        <v>37454.22</v>
      </c>
      <c r="J227" s="33">
        <f>IFERROR(TRUNC(H227*F227,2),"")</f>
        <v>44461.24</v>
      </c>
    </row>
    <row r="228" spans="1:10" ht="51.95" customHeight="1" thickBot="1" x14ac:dyDescent="0.3">
      <c r="A228" s="30" t="s">
        <v>588</v>
      </c>
      <c r="B228" s="31" t="s">
        <v>589</v>
      </c>
      <c r="C228" s="30" t="s">
        <v>52</v>
      </c>
      <c r="D228" s="30" t="s">
        <v>590</v>
      </c>
      <c r="E228" s="32" t="s">
        <v>61</v>
      </c>
      <c r="F228" s="31">
        <v>117.65</v>
      </c>
      <c r="G228" s="182">
        <v>208.13</v>
      </c>
      <c r="H228" s="33">
        <f>IFERROR(TRUNC(G228*(1+$B$5),2),"")</f>
        <v>247.07</v>
      </c>
      <c r="I228" s="33">
        <f t="shared" si="19"/>
        <v>24486.49</v>
      </c>
      <c r="J228" s="33">
        <f>IFERROR(TRUNC(H228*F228,2),"")</f>
        <v>29067.78</v>
      </c>
    </row>
    <row r="229" spans="1:10" ht="24" customHeight="1" thickBot="1" x14ac:dyDescent="0.3">
      <c r="A229" s="27" t="s">
        <v>591</v>
      </c>
      <c r="B229" s="27"/>
      <c r="C229" s="27"/>
      <c r="D229" s="27" t="s">
        <v>592</v>
      </c>
      <c r="E229" s="27"/>
      <c r="F229" s="28"/>
      <c r="G229" s="185"/>
      <c r="H229" s="27"/>
      <c r="I229" s="29"/>
      <c r="J229" s="29"/>
    </row>
    <row r="230" spans="1:10" ht="26.1" customHeight="1" thickBot="1" x14ac:dyDescent="0.3">
      <c r="A230" s="30" t="s">
        <v>593</v>
      </c>
      <c r="B230" s="31" t="s">
        <v>594</v>
      </c>
      <c r="C230" s="30" t="s">
        <v>59</v>
      </c>
      <c r="D230" s="30" t="s">
        <v>595</v>
      </c>
      <c r="E230" s="32" t="s">
        <v>61</v>
      </c>
      <c r="F230" s="31">
        <v>254.93</v>
      </c>
      <c r="G230" s="183">
        <v>69.19</v>
      </c>
      <c r="H230" s="33">
        <f>IFERROR(TRUNC(G230*(1+$B$5),2),"")</f>
        <v>82.13</v>
      </c>
      <c r="I230" s="33">
        <f t="shared" si="19"/>
        <v>17638.599999999999</v>
      </c>
      <c r="J230" s="33">
        <f>IFERROR(TRUNC(H230*F230,2),"")</f>
        <v>20937.400000000001</v>
      </c>
    </row>
    <row r="231" spans="1:10" ht="26.1" customHeight="1" thickBot="1" x14ac:dyDescent="0.3">
      <c r="A231" s="30" t="s">
        <v>596</v>
      </c>
      <c r="B231" s="31" t="s">
        <v>597</v>
      </c>
      <c r="C231" s="30" t="s">
        <v>59</v>
      </c>
      <c r="D231" s="30" t="s">
        <v>598</v>
      </c>
      <c r="E231" s="32" t="s">
        <v>104</v>
      </c>
      <c r="F231" s="31">
        <v>424.43</v>
      </c>
      <c r="G231" s="183">
        <v>11.72</v>
      </c>
      <c r="H231" s="33">
        <f>IFERROR(TRUNC(G231*(1+$B$5),2),"")</f>
        <v>13.91</v>
      </c>
      <c r="I231" s="33">
        <f t="shared" si="19"/>
        <v>4974.3100000000004</v>
      </c>
      <c r="J231" s="33">
        <f>IFERROR(TRUNC(H231*F231,2),"")</f>
        <v>5903.82</v>
      </c>
    </row>
    <row r="232" spans="1:10" ht="39" customHeight="1" thickBot="1" x14ac:dyDescent="0.3">
      <c r="A232" s="30" t="s">
        <v>599</v>
      </c>
      <c r="B232" s="31" t="s">
        <v>600</v>
      </c>
      <c r="C232" s="30" t="s">
        <v>52</v>
      </c>
      <c r="D232" s="30" t="s">
        <v>601</v>
      </c>
      <c r="E232" s="32" t="s">
        <v>61</v>
      </c>
      <c r="F232" s="31">
        <v>166.56</v>
      </c>
      <c r="G232" s="183">
        <v>131.30000000000001</v>
      </c>
      <c r="H232" s="33">
        <f>IFERROR(TRUNC(G232*(1+$B$5),2),"")</f>
        <v>155.86000000000001</v>
      </c>
      <c r="I232" s="33">
        <f t="shared" si="19"/>
        <v>21869.32</v>
      </c>
      <c r="J232" s="33">
        <f>IFERROR(TRUNC(H232*F232,2),"")</f>
        <v>25960.04</v>
      </c>
    </row>
    <row r="233" spans="1:10" ht="24" customHeight="1" thickBot="1" x14ac:dyDescent="0.3">
      <c r="A233" s="27" t="s">
        <v>602</v>
      </c>
      <c r="B233" s="27"/>
      <c r="C233" s="27"/>
      <c r="D233" s="27" t="s">
        <v>603</v>
      </c>
      <c r="E233" s="27"/>
      <c r="F233" s="28"/>
      <c r="G233" s="185"/>
      <c r="H233" s="27"/>
      <c r="I233" s="29"/>
      <c r="J233" s="29"/>
    </row>
    <row r="234" spans="1:10" ht="24" customHeight="1" thickBot="1" x14ac:dyDescent="0.3">
      <c r="A234" s="27" t="s">
        <v>604</v>
      </c>
      <c r="B234" s="27"/>
      <c r="C234" s="27"/>
      <c r="D234" s="27" t="s">
        <v>605</v>
      </c>
      <c r="E234" s="27"/>
      <c r="F234" s="28"/>
      <c r="G234" s="185"/>
      <c r="H234" s="27"/>
      <c r="I234" s="29"/>
      <c r="J234" s="29"/>
    </row>
    <row r="235" spans="1:10" ht="26.1" customHeight="1" thickBot="1" x14ac:dyDescent="0.3">
      <c r="A235" s="30" t="s">
        <v>606</v>
      </c>
      <c r="B235" s="31" t="s">
        <v>607</v>
      </c>
      <c r="C235" s="30" t="s">
        <v>59</v>
      </c>
      <c r="D235" s="30" t="s">
        <v>608</v>
      </c>
      <c r="E235" s="32" t="s">
        <v>61</v>
      </c>
      <c r="F235" s="31">
        <v>917.14</v>
      </c>
      <c r="G235" s="183">
        <v>19.29</v>
      </c>
      <c r="H235" s="33">
        <f>IFERROR(TRUNC(G235*(1+$B$5),2),"")</f>
        <v>22.89</v>
      </c>
      <c r="I235" s="33">
        <f t="shared" si="19"/>
        <v>17691.63</v>
      </c>
      <c r="J235" s="33">
        <f>IFERROR(TRUNC(H235*F235,2),"")</f>
        <v>20993.33</v>
      </c>
    </row>
    <row r="236" spans="1:10" ht="26.1" customHeight="1" thickBot="1" x14ac:dyDescent="0.3">
      <c r="A236" s="30" t="s">
        <v>609</v>
      </c>
      <c r="B236" s="31" t="s">
        <v>610</v>
      </c>
      <c r="C236" s="30" t="s">
        <v>59</v>
      </c>
      <c r="D236" s="30" t="s">
        <v>611</v>
      </c>
      <c r="E236" s="32" t="s">
        <v>61</v>
      </c>
      <c r="F236" s="31">
        <v>917.14</v>
      </c>
      <c r="G236" s="183">
        <v>12.97</v>
      </c>
      <c r="H236" s="33">
        <f>IFERROR(TRUNC(G236*(1+$B$5),2),"")</f>
        <v>15.39</v>
      </c>
      <c r="I236" s="33">
        <f t="shared" si="19"/>
        <v>11895.3</v>
      </c>
      <c r="J236" s="33">
        <f>IFERROR(TRUNC(H236*F236,2),"")</f>
        <v>14114.78</v>
      </c>
    </row>
    <row r="237" spans="1:10" ht="24" customHeight="1" thickBot="1" x14ac:dyDescent="0.3">
      <c r="A237" s="27" t="s">
        <v>612</v>
      </c>
      <c r="B237" s="27"/>
      <c r="C237" s="27"/>
      <c r="D237" s="27" t="s">
        <v>613</v>
      </c>
      <c r="E237" s="27"/>
      <c r="F237" s="28"/>
      <c r="G237" s="185"/>
      <c r="H237" s="27"/>
      <c r="I237" s="29"/>
      <c r="J237" s="29"/>
    </row>
    <row r="238" spans="1:10" ht="39" customHeight="1" thickBot="1" x14ac:dyDescent="0.3">
      <c r="A238" s="30" t="s">
        <v>614</v>
      </c>
      <c r="B238" s="31" t="s">
        <v>615</v>
      </c>
      <c r="C238" s="30" t="s">
        <v>52</v>
      </c>
      <c r="D238" s="30" t="s">
        <v>616</v>
      </c>
      <c r="E238" s="32" t="s">
        <v>61</v>
      </c>
      <c r="F238" s="31">
        <v>389.31</v>
      </c>
      <c r="G238" s="183">
        <v>21.53</v>
      </c>
      <c r="H238" s="33">
        <f>IFERROR(TRUNC(G238*(1+$B$5),2),"")</f>
        <v>25.55</v>
      </c>
      <c r="I238" s="33">
        <f t="shared" si="19"/>
        <v>8381.84</v>
      </c>
      <c r="J238" s="33">
        <f>IFERROR(TRUNC(H238*F238,2),"")</f>
        <v>9946.8700000000008</v>
      </c>
    </row>
    <row r="239" spans="1:10" ht="26.1" customHeight="1" thickBot="1" x14ac:dyDescent="0.3">
      <c r="A239" s="30" t="s">
        <v>617</v>
      </c>
      <c r="B239" s="31" t="s">
        <v>610</v>
      </c>
      <c r="C239" s="30" t="s">
        <v>59</v>
      </c>
      <c r="D239" s="30" t="s">
        <v>611</v>
      </c>
      <c r="E239" s="32" t="s">
        <v>61</v>
      </c>
      <c r="F239" s="31">
        <v>389.31</v>
      </c>
      <c r="G239" s="183">
        <v>12.97</v>
      </c>
      <c r="H239" s="33">
        <f>IFERROR(TRUNC(G239*(1+$B$5),2),"")</f>
        <v>15.39</v>
      </c>
      <c r="I239" s="33">
        <f t="shared" si="19"/>
        <v>5049.3500000000004</v>
      </c>
      <c r="J239" s="33">
        <f>IFERROR(TRUNC(H239*F239,2),"")</f>
        <v>5991.48</v>
      </c>
    </row>
    <row r="240" spans="1:10" ht="24" customHeight="1" thickBot="1" x14ac:dyDescent="0.3">
      <c r="A240" s="27" t="s">
        <v>618</v>
      </c>
      <c r="B240" s="27"/>
      <c r="C240" s="27"/>
      <c r="D240" s="27" t="s">
        <v>619</v>
      </c>
      <c r="E240" s="27"/>
      <c r="F240" s="28"/>
      <c r="G240" s="185"/>
      <c r="H240" s="27"/>
      <c r="I240" s="29"/>
      <c r="J240" s="29"/>
    </row>
    <row r="241" spans="1:10" ht="39" customHeight="1" thickBot="1" x14ac:dyDescent="0.3">
      <c r="A241" s="30" t="s">
        <v>620</v>
      </c>
      <c r="B241" s="31" t="s">
        <v>615</v>
      </c>
      <c r="C241" s="30" t="s">
        <v>52</v>
      </c>
      <c r="D241" s="30" t="s">
        <v>616</v>
      </c>
      <c r="E241" s="32" t="s">
        <v>61</v>
      </c>
      <c r="F241" s="31">
        <v>439.32</v>
      </c>
      <c r="G241" s="183">
        <v>21.53</v>
      </c>
      <c r="H241" s="33">
        <f>IFERROR(TRUNC(G241*(1+$B$5),2),"")</f>
        <v>25.55</v>
      </c>
      <c r="I241" s="33">
        <f t="shared" si="19"/>
        <v>9458.5499999999993</v>
      </c>
      <c r="J241" s="33">
        <f>IFERROR(TRUNC(H241*F241,2),"")</f>
        <v>11224.62</v>
      </c>
    </row>
    <row r="242" spans="1:10" ht="26.1" customHeight="1" thickBot="1" x14ac:dyDescent="0.3">
      <c r="A242" s="30" t="s">
        <v>621</v>
      </c>
      <c r="B242" s="31" t="s">
        <v>610</v>
      </c>
      <c r="C242" s="30" t="s">
        <v>59</v>
      </c>
      <c r="D242" s="30" t="s">
        <v>611</v>
      </c>
      <c r="E242" s="32" t="s">
        <v>61</v>
      </c>
      <c r="F242" s="31">
        <v>439.32</v>
      </c>
      <c r="G242" s="183">
        <v>12.97</v>
      </c>
      <c r="H242" s="33">
        <f>IFERROR(TRUNC(G242*(1+$B$5),2),"")</f>
        <v>15.39</v>
      </c>
      <c r="I242" s="33">
        <f t="shared" si="19"/>
        <v>5697.98</v>
      </c>
      <c r="J242" s="33">
        <f>IFERROR(TRUNC(H242*F242,2),"")</f>
        <v>6761.13</v>
      </c>
    </row>
    <row r="243" spans="1:10" ht="24" customHeight="1" thickBot="1" x14ac:dyDescent="0.3">
      <c r="A243" s="27" t="s">
        <v>622</v>
      </c>
      <c r="B243" s="27"/>
      <c r="C243" s="27"/>
      <c r="D243" s="27" t="s">
        <v>623</v>
      </c>
      <c r="E243" s="27"/>
      <c r="F243" s="28"/>
      <c r="G243" s="185"/>
      <c r="H243" s="27"/>
      <c r="I243" s="29"/>
      <c r="J243" s="29"/>
    </row>
    <row r="244" spans="1:10" ht="26.1" customHeight="1" thickBot="1" x14ac:dyDescent="0.3">
      <c r="A244" s="30" t="s">
        <v>624</v>
      </c>
      <c r="B244" s="31" t="s">
        <v>625</v>
      </c>
      <c r="C244" s="30" t="s">
        <v>59</v>
      </c>
      <c r="D244" s="30" t="s">
        <v>626</v>
      </c>
      <c r="E244" s="32" t="s">
        <v>61</v>
      </c>
      <c r="F244" s="31">
        <v>254.93</v>
      </c>
      <c r="G244" s="183">
        <v>22.24</v>
      </c>
      <c r="H244" s="33">
        <f>IFERROR(TRUNC(G244*(1+$B$5),2),"")</f>
        <v>26.4</v>
      </c>
      <c r="I244" s="33">
        <f t="shared" si="19"/>
        <v>5669.64</v>
      </c>
      <c r="J244" s="33">
        <f>IFERROR(TRUNC(H244*F244,2),"")</f>
        <v>6730.15</v>
      </c>
    </row>
    <row r="245" spans="1:10" ht="26.1" customHeight="1" thickBot="1" x14ac:dyDescent="0.3">
      <c r="A245" s="30" t="s">
        <v>627</v>
      </c>
      <c r="B245" s="31" t="s">
        <v>628</v>
      </c>
      <c r="C245" s="30" t="s">
        <v>59</v>
      </c>
      <c r="D245" s="30" t="s">
        <v>629</v>
      </c>
      <c r="E245" s="32" t="s">
        <v>61</v>
      </c>
      <c r="F245" s="31">
        <v>254.93</v>
      </c>
      <c r="G245" s="183">
        <v>16.36</v>
      </c>
      <c r="H245" s="33">
        <f>IFERROR(TRUNC(G245*(1+$B$5),2),"")</f>
        <v>19.420000000000002</v>
      </c>
      <c r="I245" s="33">
        <f t="shared" si="19"/>
        <v>4170.6499999999996</v>
      </c>
      <c r="J245" s="33">
        <f>IFERROR(TRUNC(H245*F245,2),"")</f>
        <v>4950.74</v>
      </c>
    </row>
    <row r="246" spans="1:10" ht="24" customHeight="1" thickBot="1" x14ac:dyDescent="0.3">
      <c r="A246" s="27" t="s">
        <v>630</v>
      </c>
      <c r="B246" s="27"/>
      <c r="C246" s="27"/>
      <c r="D246" s="27" t="s">
        <v>631</v>
      </c>
      <c r="E246" s="27"/>
      <c r="F246" s="28"/>
      <c r="G246" s="185"/>
      <c r="H246" s="27"/>
      <c r="I246" s="29"/>
      <c r="J246" s="29"/>
    </row>
    <row r="247" spans="1:10" ht="26.1" customHeight="1" thickBot="1" x14ac:dyDescent="0.3">
      <c r="A247" s="30" t="s">
        <v>632</v>
      </c>
      <c r="B247" s="31" t="s">
        <v>633</v>
      </c>
      <c r="C247" s="30" t="s">
        <v>59</v>
      </c>
      <c r="D247" s="30" t="s">
        <v>634</v>
      </c>
      <c r="E247" s="32" t="s">
        <v>61</v>
      </c>
      <c r="F247" s="31">
        <v>101.12</v>
      </c>
      <c r="G247" s="183">
        <v>64.86</v>
      </c>
      <c r="H247" s="33">
        <f>IFERROR(TRUNC(G247*(1+$B$5),2),"")</f>
        <v>76.989999999999995</v>
      </c>
      <c r="I247" s="33">
        <f t="shared" si="19"/>
        <v>6558.64</v>
      </c>
      <c r="J247" s="33">
        <f>IFERROR(TRUNC(H247*F247,2),"")</f>
        <v>7785.22</v>
      </c>
    </row>
    <row r="248" spans="1:10" ht="24" customHeight="1" thickBot="1" x14ac:dyDescent="0.3">
      <c r="A248" s="27" t="s">
        <v>635</v>
      </c>
      <c r="B248" s="27"/>
      <c r="C248" s="27"/>
      <c r="D248" s="27" t="s">
        <v>636</v>
      </c>
      <c r="E248" s="27"/>
      <c r="F248" s="28"/>
      <c r="G248" s="185"/>
      <c r="H248" s="27"/>
      <c r="I248" s="29"/>
      <c r="J248" s="29"/>
    </row>
    <row r="249" spans="1:10" ht="39" customHeight="1" x14ac:dyDescent="0.25">
      <c r="A249" s="30" t="s">
        <v>637</v>
      </c>
      <c r="B249" s="31" t="s">
        <v>638</v>
      </c>
      <c r="C249" s="30" t="s">
        <v>52</v>
      </c>
      <c r="D249" s="30" t="s">
        <v>639</v>
      </c>
      <c r="E249" s="32" t="s">
        <v>61</v>
      </c>
      <c r="F249" s="31">
        <v>42.83</v>
      </c>
      <c r="G249" s="184">
        <v>18.829999999999998</v>
      </c>
      <c r="H249" s="33">
        <f>IFERROR(TRUNC(G249*(1+$B$5),2),"")</f>
        <v>22.35</v>
      </c>
      <c r="I249" s="33">
        <f t="shared" si="19"/>
        <v>806.48</v>
      </c>
      <c r="J249" s="33">
        <f>IFERROR(TRUNC(H249*F249,2),"")</f>
        <v>957.25</v>
      </c>
    </row>
    <row r="250" spans="1:10" ht="24" customHeight="1" x14ac:dyDescent="0.25">
      <c r="A250" s="27" t="s">
        <v>640</v>
      </c>
      <c r="B250" s="27"/>
      <c r="C250" s="27"/>
      <c r="D250" s="27" t="s">
        <v>641</v>
      </c>
      <c r="E250" s="27"/>
      <c r="F250" s="28"/>
      <c r="G250" s="71"/>
      <c r="H250" s="27"/>
      <c r="I250" s="29"/>
      <c r="J250" s="29"/>
    </row>
    <row r="251" spans="1:10" ht="24" customHeight="1" thickBot="1" x14ac:dyDescent="0.3">
      <c r="A251" s="27" t="s">
        <v>642</v>
      </c>
      <c r="B251" s="27"/>
      <c r="C251" s="27"/>
      <c r="D251" s="27" t="s">
        <v>605</v>
      </c>
      <c r="E251" s="27"/>
      <c r="F251" s="28"/>
      <c r="G251" s="71"/>
      <c r="H251" s="27"/>
      <c r="I251" s="29"/>
      <c r="J251" s="29"/>
    </row>
    <row r="252" spans="1:10" ht="51.95" customHeight="1" thickBot="1" x14ac:dyDescent="0.3">
      <c r="A252" s="30" t="s">
        <v>643</v>
      </c>
      <c r="B252" s="31" t="s">
        <v>644</v>
      </c>
      <c r="C252" s="30" t="s">
        <v>59</v>
      </c>
      <c r="D252" s="30" t="s">
        <v>645</v>
      </c>
      <c r="E252" s="32" t="s">
        <v>61</v>
      </c>
      <c r="F252" s="31">
        <v>1557.12</v>
      </c>
      <c r="G252" s="182">
        <v>4.71</v>
      </c>
      <c r="H252" s="33">
        <f>IFERROR(TRUNC(G252*(1+$B$5),2),"")</f>
        <v>5.59</v>
      </c>
      <c r="I252" s="33">
        <f t="shared" si="19"/>
        <v>7334.03</v>
      </c>
      <c r="J252" s="33">
        <f>IFERROR(TRUNC(H252*F252,2),"")</f>
        <v>8704.2999999999993</v>
      </c>
    </row>
    <row r="253" spans="1:10" ht="65.099999999999994" customHeight="1" thickBot="1" x14ac:dyDescent="0.3">
      <c r="A253" s="30" t="s">
        <v>646</v>
      </c>
      <c r="B253" s="31" t="s">
        <v>647</v>
      </c>
      <c r="C253" s="30" t="s">
        <v>59</v>
      </c>
      <c r="D253" s="30" t="s">
        <v>648</v>
      </c>
      <c r="E253" s="32" t="s">
        <v>61</v>
      </c>
      <c r="F253" s="31">
        <v>287.42</v>
      </c>
      <c r="G253" s="183">
        <v>39.65</v>
      </c>
      <c r="H253" s="33">
        <f>IFERROR(TRUNC(G253*(1+$B$5),2),"")</f>
        <v>47.06</v>
      </c>
      <c r="I253" s="33">
        <f t="shared" si="19"/>
        <v>11396.2</v>
      </c>
      <c r="J253" s="33">
        <f>IFERROR(TRUNC(H253*F253,2),"")</f>
        <v>13525.98</v>
      </c>
    </row>
    <row r="254" spans="1:10" ht="65.099999999999994" customHeight="1" thickBot="1" x14ac:dyDescent="0.3">
      <c r="A254" s="30" t="s">
        <v>649</v>
      </c>
      <c r="B254" s="31" t="s">
        <v>650</v>
      </c>
      <c r="C254" s="30" t="s">
        <v>59</v>
      </c>
      <c r="D254" s="30" t="s">
        <v>651</v>
      </c>
      <c r="E254" s="32" t="s">
        <v>61</v>
      </c>
      <c r="F254" s="31">
        <v>1208.76</v>
      </c>
      <c r="G254" s="183">
        <v>45.24</v>
      </c>
      <c r="H254" s="33">
        <f>IFERROR(TRUNC(G254*(1+$B$5),2),"")</f>
        <v>53.7</v>
      </c>
      <c r="I254" s="33">
        <f t="shared" si="19"/>
        <v>54684.3</v>
      </c>
      <c r="J254" s="33">
        <f>IFERROR(TRUNC(H254*F254,2),"")</f>
        <v>64910.41</v>
      </c>
    </row>
    <row r="255" spans="1:10" ht="24" customHeight="1" thickBot="1" x14ac:dyDescent="0.3">
      <c r="A255" s="27" t="s">
        <v>652</v>
      </c>
      <c r="B255" s="27"/>
      <c r="C255" s="27"/>
      <c r="D255" s="27" t="s">
        <v>613</v>
      </c>
      <c r="E255" s="27"/>
      <c r="F255" s="28"/>
      <c r="G255" s="185"/>
      <c r="H255" s="27"/>
      <c r="I255" s="29"/>
      <c r="J255" s="29"/>
    </row>
    <row r="256" spans="1:10" ht="51.95" customHeight="1" thickBot="1" x14ac:dyDescent="0.3">
      <c r="A256" s="30" t="s">
        <v>653</v>
      </c>
      <c r="B256" s="31" t="s">
        <v>654</v>
      </c>
      <c r="C256" s="30" t="s">
        <v>59</v>
      </c>
      <c r="D256" s="30" t="s">
        <v>655</v>
      </c>
      <c r="E256" s="32" t="s">
        <v>61</v>
      </c>
      <c r="F256" s="31">
        <v>494.68</v>
      </c>
      <c r="G256" s="183">
        <v>8.49</v>
      </c>
      <c r="H256" s="33">
        <f>IFERROR(TRUNC(G256*(1+$B$5),2),"")</f>
        <v>10.07</v>
      </c>
      <c r="I256" s="33">
        <f t="shared" si="19"/>
        <v>4199.83</v>
      </c>
      <c r="J256" s="33">
        <f>IFERROR(TRUNC(H256*F256,2),"")</f>
        <v>4981.42</v>
      </c>
    </row>
    <row r="257" spans="1:10" ht="51.95" customHeight="1" thickBot="1" x14ac:dyDescent="0.3">
      <c r="A257" s="30" t="s">
        <v>656</v>
      </c>
      <c r="B257" s="31" t="s">
        <v>657</v>
      </c>
      <c r="C257" s="30" t="s">
        <v>59</v>
      </c>
      <c r="D257" s="30" t="s">
        <v>658</v>
      </c>
      <c r="E257" s="32" t="s">
        <v>61</v>
      </c>
      <c r="F257" s="31">
        <v>494.68</v>
      </c>
      <c r="G257" s="183">
        <v>60.29</v>
      </c>
      <c r="H257" s="33">
        <f>IFERROR(TRUNC(G257*(1+$B$5),2),"")</f>
        <v>71.569999999999993</v>
      </c>
      <c r="I257" s="33">
        <f t="shared" si="19"/>
        <v>29824.25</v>
      </c>
      <c r="J257" s="33">
        <f>IFERROR(TRUNC(H257*F257,2),"")</f>
        <v>35404.239999999998</v>
      </c>
    </row>
    <row r="258" spans="1:10" ht="24" customHeight="1" thickBot="1" x14ac:dyDescent="0.3">
      <c r="A258" s="27" t="s">
        <v>659</v>
      </c>
      <c r="B258" s="27"/>
      <c r="C258" s="27"/>
      <c r="D258" s="27" t="s">
        <v>660</v>
      </c>
      <c r="E258" s="27"/>
      <c r="F258" s="28"/>
      <c r="G258" s="185"/>
      <c r="H258" s="27"/>
      <c r="I258" s="29"/>
      <c r="J258" s="29"/>
    </row>
    <row r="259" spans="1:10" ht="51.95" customHeight="1" thickBot="1" x14ac:dyDescent="0.3">
      <c r="A259" s="30" t="s">
        <v>661</v>
      </c>
      <c r="B259" s="31" t="s">
        <v>662</v>
      </c>
      <c r="C259" s="30" t="s">
        <v>59</v>
      </c>
      <c r="D259" s="30" t="s">
        <v>663</v>
      </c>
      <c r="E259" s="32" t="s">
        <v>61</v>
      </c>
      <c r="F259" s="31">
        <v>538.76</v>
      </c>
      <c r="G259" s="183">
        <v>7.27</v>
      </c>
      <c r="H259" s="33">
        <f>IFERROR(TRUNC(G259*(1+$B$5),2),"")</f>
        <v>8.6300000000000008</v>
      </c>
      <c r="I259" s="33">
        <f t="shared" si="19"/>
        <v>3916.78</v>
      </c>
      <c r="J259" s="33">
        <f>IFERROR(TRUNC(H259*F259,2),"")</f>
        <v>4649.49</v>
      </c>
    </row>
    <row r="260" spans="1:10" ht="51.95" customHeight="1" thickBot="1" x14ac:dyDescent="0.3">
      <c r="A260" s="30" t="s">
        <v>664</v>
      </c>
      <c r="B260" s="31" t="s">
        <v>665</v>
      </c>
      <c r="C260" s="30" t="s">
        <v>59</v>
      </c>
      <c r="D260" s="30" t="s">
        <v>666</v>
      </c>
      <c r="E260" s="32" t="s">
        <v>61</v>
      </c>
      <c r="F260" s="31">
        <v>538.76</v>
      </c>
      <c r="G260" s="183">
        <v>45.18</v>
      </c>
      <c r="H260" s="33">
        <f>IFERROR(TRUNC(G260*(1+$B$5),2),"")</f>
        <v>53.63</v>
      </c>
      <c r="I260" s="33">
        <f t="shared" si="19"/>
        <v>24341.17</v>
      </c>
      <c r="J260" s="33">
        <f>IFERROR(TRUNC(H260*F260,2),"")</f>
        <v>28893.69</v>
      </c>
    </row>
    <row r="261" spans="1:10" ht="24" customHeight="1" thickBot="1" x14ac:dyDescent="0.3">
      <c r="A261" s="27" t="s">
        <v>667</v>
      </c>
      <c r="B261" s="27"/>
      <c r="C261" s="27"/>
      <c r="D261" s="27" t="s">
        <v>668</v>
      </c>
      <c r="E261" s="27"/>
      <c r="F261" s="28"/>
      <c r="G261" s="185"/>
      <c r="H261" s="27"/>
      <c r="I261" s="29"/>
      <c r="J261" s="29"/>
    </row>
    <row r="262" spans="1:10" ht="24" customHeight="1" thickBot="1" x14ac:dyDescent="0.3">
      <c r="A262" s="27" t="s">
        <v>669</v>
      </c>
      <c r="B262" s="27"/>
      <c r="C262" s="27"/>
      <c r="D262" s="27" t="s">
        <v>670</v>
      </c>
      <c r="E262" s="27"/>
      <c r="F262" s="28"/>
      <c r="G262" s="185"/>
      <c r="H262" s="27"/>
      <c r="I262" s="29"/>
      <c r="J262" s="29"/>
    </row>
    <row r="263" spans="1:10" ht="26.1" customHeight="1" thickBot="1" x14ac:dyDescent="0.3">
      <c r="A263" s="30" t="s">
        <v>671</v>
      </c>
      <c r="B263" s="31" t="s">
        <v>672</v>
      </c>
      <c r="C263" s="30" t="s">
        <v>52</v>
      </c>
      <c r="D263" s="30" t="s">
        <v>673</v>
      </c>
      <c r="E263" s="32" t="s">
        <v>104</v>
      </c>
      <c r="F263" s="31">
        <v>292.02</v>
      </c>
      <c r="G263" s="183">
        <v>26.07</v>
      </c>
      <c r="H263" s="33">
        <f>IFERROR(TRUNC(G263*(1+$B$5),2),"")</f>
        <v>30.94</v>
      </c>
      <c r="I263" s="33">
        <f t="shared" si="19"/>
        <v>7612.96</v>
      </c>
      <c r="J263" s="33">
        <f>IFERROR(TRUNC(H263*F263,2),"")</f>
        <v>9035.09</v>
      </c>
    </row>
    <row r="264" spans="1:10" ht="24" customHeight="1" thickBot="1" x14ac:dyDescent="0.3">
      <c r="A264" s="27" t="s">
        <v>674</v>
      </c>
      <c r="B264" s="27"/>
      <c r="C264" s="27"/>
      <c r="D264" s="27" t="s">
        <v>675</v>
      </c>
      <c r="E264" s="27"/>
      <c r="F264" s="28"/>
      <c r="G264" s="71"/>
      <c r="H264" s="27"/>
      <c r="I264" s="29"/>
      <c r="J264" s="29"/>
    </row>
    <row r="265" spans="1:10" ht="26.1" customHeight="1" thickBot="1" x14ac:dyDescent="0.3">
      <c r="A265" s="30" t="s">
        <v>676</v>
      </c>
      <c r="B265" s="31" t="s">
        <v>677</v>
      </c>
      <c r="C265" s="30" t="s">
        <v>59</v>
      </c>
      <c r="D265" s="30" t="s">
        <v>678</v>
      </c>
      <c r="E265" s="32" t="s">
        <v>104</v>
      </c>
      <c r="F265" s="31">
        <v>9.8000000000000007</v>
      </c>
      <c r="G265" s="182">
        <v>94.32</v>
      </c>
      <c r="H265" s="33">
        <f>IFERROR(TRUNC(G265*(1+$B$5),2),"")</f>
        <v>111.96</v>
      </c>
      <c r="I265" s="33">
        <f t="shared" si="19"/>
        <v>924.33</v>
      </c>
      <c r="J265" s="33">
        <f>IFERROR(TRUNC(H265*F265,2),"")</f>
        <v>1097.2</v>
      </c>
    </row>
    <row r="266" spans="1:10" ht="39" customHeight="1" thickBot="1" x14ac:dyDescent="0.3">
      <c r="A266" s="30" t="s">
        <v>679</v>
      </c>
      <c r="B266" s="31" t="s">
        <v>680</v>
      </c>
      <c r="C266" s="30" t="s">
        <v>52</v>
      </c>
      <c r="D266" s="30" t="s">
        <v>681</v>
      </c>
      <c r="E266" s="32" t="s">
        <v>104</v>
      </c>
      <c r="F266" s="31">
        <v>14.4</v>
      </c>
      <c r="G266" s="183">
        <v>122.45</v>
      </c>
      <c r="H266" s="33">
        <f>IFERROR(TRUNC(G266*(1+$B$5),2),"")</f>
        <v>145.36000000000001</v>
      </c>
      <c r="I266" s="33">
        <f t="shared" si="19"/>
        <v>1763.28</v>
      </c>
      <c r="J266" s="33">
        <f>IFERROR(TRUNC(H266*F266,2),"")</f>
        <v>2093.1799999999998</v>
      </c>
    </row>
    <row r="267" spans="1:10" ht="24" customHeight="1" thickBot="1" x14ac:dyDescent="0.3">
      <c r="A267" s="27" t="s">
        <v>682</v>
      </c>
      <c r="B267" s="27"/>
      <c r="C267" s="27"/>
      <c r="D267" s="27" t="s">
        <v>683</v>
      </c>
      <c r="E267" s="27"/>
      <c r="F267" s="28"/>
      <c r="G267" s="185"/>
      <c r="H267" s="27"/>
      <c r="I267" s="29"/>
      <c r="J267" s="29"/>
    </row>
    <row r="268" spans="1:10" ht="39" customHeight="1" thickBot="1" x14ac:dyDescent="0.3">
      <c r="A268" s="30" t="s">
        <v>684</v>
      </c>
      <c r="B268" s="31" t="s">
        <v>685</v>
      </c>
      <c r="C268" s="30" t="s">
        <v>59</v>
      </c>
      <c r="D268" s="30" t="s">
        <v>686</v>
      </c>
      <c r="E268" s="32" t="s">
        <v>104</v>
      </c>
      <c r="F268" s="31">
        <v>51.02</v>
      </c>
      <c r="G268" s="183">
        <v>112.64</v>
      </c>
      <c r="H268" s="33">
        <f>IFERROR(TRUNC(G268*(1+$B$5),2),"")</f>
        <v>133.71</v>
      </c>
      <c r="I268" s="33">
        <f t="shared" si="19"/>
        <v>5746.89</v>
      </c>
      <c r="J268" s="33">
        <f>IFERROR(TRUNC(H268*F268,2),"")</f>
        <v>6821.88</v>
      </c>
    </row>
    <row r="269" spans="1:10" ht="24" customHeight="1" thickBot="1" x14ac:dyDescent="0.3">
      <c r="A269" s="27" t="s">
        <v>687</v>
      </c>
      <c r="B269" s="27"/>
      <c r="C269" s="27"/>
      <c r="D269" s="27" t="s">
        <v>688</v>
      </c>
      <c r="E269" s="27"/>
      <c r="F269" s="28"/>
      <c r="G269" s="185"/>
      <c r="H269" s="27"/>
      <c r="I269" s="29"/>
      <c r="J269" s="29"/>
    </row>
    <row r="270" spans="1:10" ht="39" customHeight="1" thickBot="1" x14ac:dyDescent="0.3">
      <c r="A270" s="30" t="s">
        <v>689</v>
      </c>
      <c r="B270" s="31" t="s">
        <v>690</v>
      </c>
      <c r="C270" s="30" t="s">
        <v>52</v>
      </c>
      <c r="D270" s="30" t="s">
        <v>691</v>
      </c>
      <c r="E270" s="32" t="s">
        <v>61</v>
      </c>
      <c r="F270" s="31">
        <v>13.14</v>
      </c>
      <c r="G270" s="183">
        <v>634.29999999999995</v>
      </c>
      <c r="H270" s="33">
        <f>IFERROR(TRUNC(G270*(1+$B$5),2),"")</f>
        <v>752.97</v>
      </c>
      <c r="I270" s="33">
        <f t="shared" ref="I270:I328" si="20">TRUNC(G270*F270,2)</f>
        <v>8334.7000000000007</v>
      </c>
      <c r="J270" s="33">
        <f>IFERROR(TRUNC(H270*F270,2),"")</f>
        <v>9894.02</v>
      </c>
    </row>
    <row r="271" spans="1:10" ht="39" customHeight="1" thickBot="1" x14ac:dyDescent="0.3">
      <c r="A271" s="30" t="s">
        <v>692</v>
      </c>
      <c r="B271" s="31" t="s">
        <v>693</v>
      </c>
      <c r="C271" s="30" t="s">
        <v>52</v>
      </c>
      <c r="D271" s="30" t="s">
        <v>694</v>
      </c>
      <c r="E271" s="32" t="s">
        <v>54</v>
      </c>
      <c r="F271" s="31">
        <v>2</v>
      </c>
      <c r="G271" s="183">
        <v>176.27</v>
      </c>
      <c r="H271" s="33">
        <f>IFERROR(TRUNC(G271*(1+$B$5),2),"")</f>
        <v>209.25</v>
      </c>
      <c r="I271" s="33">
        <f t="shared" si="20"/>
        <v>352.54</v>
      </c>
      <c r="J271" s="33">
        <f>IFERROR(TRUNC(H271*F271,2),"")</f>
        <v>418.5</v>
      </c>
    </row>
    <row r="272" spans="1:10" ht="39" customHeight="1" thickBot="1" x14ac:dyDescent="0.3">
      <c r="A272" s="30" t="s">
        <v>695</v>
      </c>
      <c r="B272" s="31" t="s">
        <v>696</v>
      </c>
      <c r="C272" s="30" t="s">
        <v>59</v>
      </c>
      <c r="D272" s="30" t="s">
        <v>697</v>
      </c>
      <c r="E272" s="32" t="s">
        <v>54</v>
      </c>
      <c r="F272" s="31">
        <v>9</v>
      </c>
      <c r="G272" s="183">
        <v>148.63999999999999</v>
      </c>
      <c r="H272" s="33">
        <f>IFERROR(TRUNC(G272*(1+$B$5),2),"")</f>
        <v>176.45</v>
      </c>
      <c r="I272" s="33">
        <f t="shared" si="20"/>
        <v>1337.76</v>
      </c>
      <c r="J272" s="33">
        <f>IFERROR(TRUNC(H272*F272,2),"")</f>
        <v>1588.05</v>
      </c>
    </row>
    <row r="273" spans="1:10" ht="39" customHeight="1" thickBot="1" x14ac:dyDescent="0.3">
      <c r="A273" s="30" t="s">
        <v>698</v>
      </c>
      <c r="B273" s="31" t="s">
        <v>699</v>
      </c>
      <c r="C273" s="30" t="s">
        <v>59</v>
      </c>
      <c r="D273" s="30" t="s">
        <v>700</v>
      </c>
      <c r="E273" s="32" t="s">
        <v>54</v>
      </c>
      <c r="F273" s="31">
        <v>1</v>
      </c>
      <c r="G273" s="183">
        <v>150.57</v>
      </c>
      <c r="H273" s="33">
        <f>IFERROR(TRUNC(G273*(1+$B$5),2),"")</f>
        <v>178.74</v>
      </c>
      <c r="I273" s="33">
        <f t="shared" si="20"/>
        <v>150.57</v>
      </c>
      <c r="J273" s="33">
        <f>IFERROR(TRUNC(H273*F273,2),"")</f>
        <v>178.74</v>
      </c>
    </row>
    <row r="274" spans="1:10" ht="26.1" customHeight="1" thickBot="1" x14ac:dyDescent="0.3">
      <c r="A274" s="30" t="s">
        <v>701</v>
      </c>
      <c r="B274" s="31" t="s">
        <v>702</v>
      </c>
      <c r="C274" s="30" t="s">
        <v>52</v>
      </c>
      <c r="D274" s="30" t="s">
        <v>703</v>
      </c>
      <c r="E274" s="32" t="s">
        <v>104</v>
      </c>
      <c r="F274" s="31">
        <v>13.5</v>
      </c>
      <c r="G274" s="183">
        <v>60.88</v>
      </c>
      <c r="H274" s="33">
        <f>IFERROR(TRUNC(G274*(1+$B$5),2),"")</f>
        <v>72.27</v>
      </c>
      <c r="I274" s="33">
        <f t="shared" si="20"/>
        <v>821.88</v>
      </c>
      <c r="J274" s="33">
        <f>IFERROR(TRUNC(H274*F274,2),"")</f>
        <v>975.64</v>
      </c>
    </row>
    <row r="275" spans="1:10" ht="24" customHeight="1" thickBot="1" x14ac:dyDescent="0.3">
      <c r="A275" s="27" t="s">
        <v>704</v>
      </c>
      <c r="B275" s="27"/>
      <c r="C275" s="27"/>
      <c r="D275" s="27" t="s">
        <v>705</v>
      </c>
      <c r="E275" s="27"/>
      <c r="F275" s="28"/>
      <c r="G275" s="185"/>
      <c r="H275" s="27"/>
      <c r="I275" s="29"/>
      <c r="J275" s="29"/>
    </row>
    <row r="276" spans="1:10" ht="24" customHeight="1" thickBot="1" x14ac:dyDescent="0.3">
      <c r="A276" s="27" t="s">
        <v>706</v>
      </c>
      <c r="B276" s="27"/>
      <c r="C276" s="27"/>
      <c r="D276" s="27" t="s">
        <v>707</v>
      </c>
      <c r="E276" s="27"/>
      <c r="F276" s="28"/>
      <c r="G276" s="185"/>
      <c r="H276" s="27"/>
      <c r="I276" s="29"/>
      <c r="J276" s="29"/>
    </row>
    <row r="277" spans="1:10" ht="26.1" customHeight="1" thickBot="1" x14ac:dyDescent="0.3">
      <c r="A277" s="30" t="s">
        <v>708</v>
      </c>
      <c r="B277" s="31" t="s">
        <v>709</v>
      </c>
      <c r="C277" s="30" t="s">
        <v>52</v>
      </c>
      <c r="D277" s="30" t="s">
        <v>710</v>
      </c>
      <c r="E277" s="32" t="s">
        <v>538</v>
      </c>
      <c r="F277" s="31">
        <v>21.67</v>
      </c>
      <c r="G277" s="183">
        <v>94.83</v>
      </c>
      <c r="H277" s="33">
        <f>IFERROR(TRUNC(G277*(1+$B$5),2),"")</f>
        <v>112.57</v>
      </c>
      <c r="I277" s="33">
        <f t="shared" si="20"/>
        <v>2054.96</v>
      </c>
      <c r="J277" s="33">
        <f>IFERROR(TRUNC(H277*F277,2),"")</f>
        <v>2439.39</v>
      </c>
    </row>
    <row r="278" spans="1:10" ht="24" customHeight="1" thickBot="1" x14ac:dyDescent="0.3">
      <c r="A278" s="27" t="s">
        <v>711</v>
      </c>
      <c r="B278" s="27"/>
      <c r="C278" s="27"/>
      <c r="D278" s="27" t="s">
        <v>712</v>
      </c>
      <c r="E278" s="27"/>
      <c r="F278" s="28"/>
      <c r="G278" s="185"/>
      <c r="H278" s="27"/>
      <c r="I278" s="29"/>
      <c r="J278" s="29"/>
    </row>
    <row r="279" spans="1:10" ht="26.1" customHeight="1" thickBot="1" x14ac:dyDescent="0.3">
      <c r="A279" s="30" t="s">
        <v>713</v>
      </c>
      <c r="B279" s="31" t="s">
        <v>714</v>
      </c>
      <c r="C279" s="30" t="s">
        <v>52</v>
      </c>
      <c r="D279" s="30" t="s">
        <v>715</v>
      </c>
      <c r="E279" s="32" t="s">
        <v>104</v>
      </c>
      <c r="F279" s="31">
        <v>4</v>
      </c>
      <c r="G279" s="183">
        <v>436.04</v>
      </c>
      <c r="H279" s="33">
        <f>IFERROR(TRUNC(G279*(1+$B$5),2),"")</f>
        <v>517.62</v>
      </c>
      <c r="I279" s="33">
        <f t="shared" si="20"/>
        <v>1744.16</v>
      </c>
      <c r="J279" s="33">
        <f>IFERROR(TRUNC(H279*F279,2),"")</f>
        <v>2070.48</v>
      </c>
    </row>
    <row r="280" spans="1:10" ht="24" customHeight="1" thickBot="1" x14ac:dyDescent="0.3">
      <c r="A280" s="27" t="s">
        <v>716</v>
      </c>
      <c r="B280" s="27"/>
      <c r="C280" s="27"/>
      <c r="D280" s="27" t="s">
        <v>717</v>
      </c>
      <c r="E280" s="27"/>
      <c r="F280" s="28"/>
      <c r="G280" s="185"/>
      <c r="H280" s="27"/>
      <c r="I280" s="29"/>
      <c r="J280" s="29"/>
    </row>
    <row r="281" spans="1:10" ht="26.1" customHeight="1" thickBot="1" x14ac:dyDescent="0.3">
      <c r="A281" s="30" t="s">
        <v>718</v>
      </c>
      <c r="B281" s="31" t="s">
        <v>719</v>
      </c>
      <c r="C281" s="30" t="s">
        <v>52</v>
      </c>
      <c r="D281" s="30" t="s">
        <v>720</v>
      </c>
      <c r="E281" s="32" t="s">
        <v>236</v>
      </c>
      <c r="F281" s="31">
        <v>1</v>
      </c>
      <c r="G281" s="186">
        <v>3237.25</v>
      </c>
      <c r="H281" s="33">
        <f t="shared" ref="H281:H290" si="21">IFERROR(TRUNC(G281*(1+$B$5),2),"")</f>
        <v>3842.93</v>
      </c>
      <c r="I281" s="33">
        <f t="shared" si="20"/>
        <v>3237.25</v>
      </c>
      <c r="J281" s="33">
        <f t="shared" ref="J281:J290" si="22">IFERROR(TRUNC(H281*F281,2),"")</f>
        <v>3842.93</v>
      </c>
    </row>
    <row r="282" spans="1:10" ht="65.099999999999994" customHeight="1" thickBot="1" x14ac:dyDescent="0.3">
      <c r="A282" s="30" t="s">
        <v>721</v>
      </c>
      <c r="B282" s="31" t="s">
        <v>722</v>
      </c>
      <c r="C282" s="30" t="s">
        <v>52</v>
      </c>
      <c r="D282" s="30" t="s">
        <v>723</v>
      </c>
      <c r="E282" s="32" t="s">
        <v>236</v>
      </c>
      <c r="F282" s="31">
        <v>3</v>
      </c>
      <c r="G282" s="183">
        <v>523.44000000000005</v>
      </c>
      <c r="H282" s="33">
        <f t="shared" si="21"/>
        <v>621.37</v>
      </c>
      <c r="I282" s="33">
        <f t="shared" si="20"/>
        <v>1570.32</v>
      </c>
      <c r="J282" s="33">
        <f t="shared" si="22"/>
        <v>1864.11</v>
      </c>
    </row>
    <row r="283" spans="1:10" ht="39" customHeight="1" thickBot="1" x14ac:dyDescent="0.3">
      <c r="A283" s="30" t="s">
        <v>724</v>
      </c>
      <c r="B283" s="31" t="s">
        <v>725</v>
      </c>
      <c r="C283" s="30" t="s">
        <v>59</v>
      </c>
      <c r="D283" s="30" t="s">
        <v>726</v>
      </c>
      <c r="E283" s="32" t="s">
        <v>54</v>
      </c>
      <c r="F283" s="31">
        <v>3</v>
      </c>
      <c r="G283" s="183">
        <v>306.05</v>
      </c>
      <c r="H283" s="33">
        <f t="shared" si="21"/>
        <v>363.31</v>
      </c>
      <c r="I283" s="33">
        <f t="shared" si="20"/>
        <v>918.15</v>
      </c>
      <c r="J283" s="33">
        <f t="shared" si="22"/>
        <v>1089.93</v>
      </c>
    </row>
    <row r="284" spans="1:10" ht="39" customHeight="1" thickBot="1" x14ac:dyDescent="0.3">
      <c r="A284" s="30" t="s">
        <v>727</v>
      </c>
      <c r="B284" s="31" t="s">
        <v>728</v>
      </c>
      <c r="C284" s="30" t="s">
        <v>52</v>
      </c>
      <c r="D284" s="30" t="s">
        <v>729</v>
      </c>
      <c r="E284" s="32" t="s">
        <v>54</v>
      </c>
      <c r="F284" s="31">
        <v>2</v>
      </c>
      <c r="G284" s="182">
        <v>78.73</v>
      </c>
      <c r="H284" s="33">
        <f t="shared" si="21"/>
        <v>93.46</v>
      </c>
      <c r="I284" s="33">
        <f t="shared" si="20"/>
        <v>157.46</v>
      </c>
      <c r="J284" s="33">
        <f t="shared" si="22"/>
        <v>186.92</v>
      </c>
    </row>
    <row r="285" spans="1:10" ht="26.1" customHeight="1" thickBot="1" x14ac:dyDescent="0.3">
      <c r="A285" s="30" t="s">
        <v>730</v>
      </c>
      <c r="B285" s="31" t="s">
        <v>731</v>
      </c>
      <c r="C285" s="30" t="s">
        <v>59</v>
      </c>
      <c r="D285" s="30" t="s">
        <v>732</v>
      </c>
      <c r="E285" s="32" t="s">
        <v>54</v>
      </c>
      <c r="F285" s="31">
        <v>10</v>
      </c>
      <c r="G285" s="183">
        <v>68.25</v>
      </c>
      <c r="H285" s="33">
        <f t="shared" si="21"/>
        <v>81.010000000000005</v>
      </c>
      <c r="I285" s="33">
        <f t="shared" si="20"/>
        <v>682.5</v>
      </c>
      <c r="J285" s="33">
        <f t="shared" si="22"/>
        <v>810.1</v>
      </c>
    </row>
    <row r="286" spans="1:10" ht="26.1" customHeight="1" thickBot="1" x14ac:dyDescent="0.3">
      <c r="A286" s="30" t="s">
        <v>733</v>
      </c>
      <c r="B286" s="31" t="s">
        <v>734</v>
      </c>
      <c r="C286" s="30" t="s">
        <v>59</v>
      </c>
      <c r="D286" s="30" t="s">
        <v>735</v>
      </c>
      <c r="E286" s="32" t="s">
        <v>54</v>
      </c>
      <c r="F286" s="31">
        <v>9</v>
      </c>
      <c r="G286" s="183">
        <v>66.819999999999993</v>
      </c>
      <c r="H286" s="33">
        <f t="shared" si="21"/>
        <v>79.319999999999993</v>
      </c>
      <c r="I286" s="33">
        <f t="shared" si="20"/>
        <v>601.38</v>
      </c>
      <c r="J286" s="33">
        <f t="shared" si="22"/>
        <v>713.88</v>
      </c>
    </row>
    <row r="287" spans="1:10" ht="26.1" customHeight="1" thickBot="1" x14ac:dyDescent="0.3">
      <c r="A287" s="30" t="s">
        <v>736</v>
      </c>
      <c r="B287" s="31" t="s">
        <v>737</v>
      </c>
      <c r="C287" s="30" t="s">
        <v>59</v>
      </c>
      <c r="D287" s="30" t="s">
        <v>738</v>
      </c>
      <c r="E287" s="32" t="s">
        <v>54</v>
      </c>
      <c r="F287" s="31">
        <v>10</v>
      </c>
      <c r="G287" s="183">
        <v>52.06</v>
      </c>
      <c r="H287" s="33">
        <f t="shared" si="21"/>
        <v>61.8</v>
      </c>
      <c r="I287" s="33">
        <f t="shared" si="20"/>
        <v>520.6</v>
      </c>
      <c r="J287" s="33">
        <f t="shared" si="22"/>
        <v>618</v>
      </c>
    </row>
    <row r="288" spans="1:10" ht="51.95" customHeight="1" thickBot="1" x14ac:dyDescent="0.3">
      <c r="A288" s="30" t="s">
        <v>739</v>
      </c>
      <c r="B288" s="31" t="s">
        <v>740</v>
      </c>
      <c r="C288" s="30" t="s">
        <v>52</v>
      </c>
      <c r="D288" s="30" t="s">
        <v>741</v>
      </c>
      <c r="E288" s="32" t="s">
        <v>742</v>
      </c>
      <c r="F288" s="31">
        <v>9</v>
      </c>
      <c r="G288" s="183">
        <v>180.5</v>
      </c>
      <c r="H288" s="33">
        <f t="shared" si="21"/>
        <v>214.27</v>
      </c>
      <c r="I288" s="33">
        <f t="shared" si="20"/>
        <v>1624.5</v>
      </c>
      <c r="J288" s="33">
        <f t="shared" si="22"/>
        <v>1928.43</v>
      </c>
    </row>
    <row r="289" spans="1:10" ht="39" customHeight="1" thickBot="1" x14ac:dyDescent="0.3">
      <c r="A289" s="30" t="s">
        <v>743</v>
      </c>
      <c r="B289" s="31" t="s">
        <v>744</v>
      </c>
      <c r="C289" s="30" t="s">
        <v>59</v>
      </c>
      <c r="D289" s="30" t="s">
        <v>745</v>
      </c>
      <c r="E289" s="32" t="s">
        <v>54</v>
      </c>
      <c r="F289" s="31">
        <v>6</v>
      </c>
      <c r="G289" s="183">
        <v>51.27</v>
      </c>
      <c r="H289" s="33">
        <f t="shared" si="21"/>
        <v>60.86</v>
      </c>
      <c r="I289" s="33">
        <f t="shared" si="20"/>
        <v>307.62</v>
      </c>
      <c r="J289" s="33">
        <f t="shared" si="22"/>
        <v>365.16</v>
      </c>
    </row>
    <row r="290" spans="1:10" ht="26.1" customHeight="1" thickBot="1" x14ac:dyDescent="0.3">
      <c r="A290" s="30" t="s">
        <v>746</v>
      </c>
      <c r="B290" s="31" t="s">
        <v>747</v>
      </c>
      <c r="C290" s="30" t="s">
        <v>52</v>
      </c>
      <c r="D290" s="30" t="s">
        <v>748</v>
      </c>
      <c r="E290" s="32" t="s">
        <v>54</v>
      </c>
      <c r="F290" s="31">
        <v>6</v>
      </c>
      <c r="G290" s="183">
        <v>51.97</v>
      </c>
      <c r="H290" s="33">
        <f t="shared" si="21"/>
        <v>61.69</v>
      </c>
      <c r="I290" s="33">
        <f t="shared" si="20"/>
        <v>311.82</v>
      </c>
      <c r="J290" s="33">
        <f t="shared" si="22"/>
        <v>370.14</v>
      </c>
    </row>
    <row r="291" spans="1:10" ht="24" customHeight="1" thickBot="1" x14ac:dyDescent="0.3">
      <c r="A291" s="27" t="s">
        <v>749</v>
      </c>
      <c r="B291" s="27"/>
      <c r="C291" s="27"/>
      <c r="D291" s="27" t="s">
        <v>750</v>
      </c>
      <c r="E291" s="27"/>
      <c r="F291" s="28"/>
      <c r="G291" s="185"/>
      <c r="H291" s="27"/>
      <c r="I291" s="29"/>
      <c r="J291" s="29"/>
    </row>
    <row r="292" spans="1:10" ht="24" customHeight="1" thickBot="1" x14ac:dyDescent="0.3">
      <c r="A292" s="27" t="s">
        <v>751</v>
      </c>
      <c r="B292" s="27"/>
      <c r="C292" s="27"/>
      <c r="D292" s="27" t="s">
        <v>752</v>
      </c>
      <c r="E292" s="27"/>
      <c r="F292" s="28"/>
      <c r="G292" s="185"/>
      <c r="H292" s="27"/>
      <c r="I292" s="29"/>
      <c r="J292" s="29"/>
    </row>
    <row r="293" spans="1:10" ht="39" customHeight="1" thickBot="1" x14ac:dyDescent="0.3">
      <c r="A293" s="30" t="s">
        <v>753</v>
      </c>
      <c r="B293" s="31" t="s">
        <v>754</v>
      </c>
      <c r="C293" s="30" t="s">
        <v>52</v>
      </c>
      <c r="D293" s="30" t="s">
        <v>755</v>
      </c>
      <c r="E293" s="32" t="s">
        <v>236</v>
      </c>
      <c r="F293" s="31">
        <v>1</v>
      </c>
      <c r="G293" s="186">
        <v>8680</v>
      </c>
      <c r="H293" s="33">
        <f>IFERROR(TRUNC(G293*(1+$B$5),2),"")</f>
        <v>10304.02</v>
      </c>
      <c r="I293" s="33">
        <f t="shared" si="20"/>
        <v>8680</v>
      </c>
      <c r="J293" s="33">
        <f>IFERROR(TRUNC(H293*F293,2),"")</f>
        <v>10304.02</v>
      </c>
    </row>
    <row r="294" spans="1:10" ht="24" customHeight="1" thickBot="1" x14ac:dyDescent="0.3">
      <c r="A294" s="27" t="s">
        <v>756</v>
      </c>
      <c r="B294" s="27"/>
      <c r="C294" s="27"/>
      <c r="D294" s="27" t="s">
        <v>757</v>
      </c>
      <c r="E294" s="27"/>
      <c r="F294" s="28"/>
      <c r="G294" s="185"/>
      <c r="H294" s="27"/>
      <c r="I294" s="29"/>
      <c r="J294" s="29"/>
    </row>
    <row r="295" spans="1:10" ht="78" customHeight="1" thickBot="1" x14ac:dyDescent="0.3">
      <c r="A295" s="30" t="s">
        <v>758</v>
      </c>
      <c r="B295" s="31" t="s">
        <v>759</v>
      </c>
      <c r="C295" s="30" t="s">
        <v>52</v>
      </c>
      <c r="D295" s="30" t="s">
        <v>760</v>
      </c>
      <c r="E295" s="32" t="s">
        <v>236</v>
      </c>
      <c r="F295" s="31">
        <v>23</v>
      </c>
      <c r="G295" s="183">
        <v>41.4</v>
      </c>
      <c r="H295" s="33">
        <f>IFERROR(TRUNC(G295*(1+$B$5),2),"")</f>
        <v>49.14</v>
      </c>
      <c r="I295" s="33">
        <f t="shared" si="20"/>
        <v>952.2</v>
      </c>
      <c r="J295" s="33">
        <f>IFERROR(TRUNC(H295*F295,2),"")</f>
        <v>1130.22</v>
      </c>
    </row>
    <row r="296" spans="1:10" ht="78" customHeight="1" thickBot="1" x14ac:dyDescent="0.3">
      <c r="A296" s="30" t="s">
        <v>761</v>
      </c>
      <c r="B296" s="31" t="s">
        <v>762</v>
      </c>
      <c r="C296" s="30" t="s">
        <v>52</v>
      </c>
      <c r="D296" s="30" t="s">
        <v>763</v>
      </c>
      <c r="E296" s="32" t="s">
        <v>236</v>
      </c>
      <c r="F296" s="31">
        <v>22</v>
      </c>
      <c r="G296" s="183">
        <v>47.31</v>
      </c>
      <c r="H296" s="33">
        <f>IFERROR(TRUNC(G296*(1+$B$5),2),"")</f>
        <v>56.16</v>
      </c>
      <c r="I296" s="33">
        <f t="shared" si="20"/>
        <v>1040.82</v>
      </c>
      <c r="J296" s="33">
        <f>IFERROR(TRUNC(H296*F296,2),"")</f>
        <v>1235.52</v>
      </c>
    </row>
    <row r="297" spans="1:10" ht="24" customHeight="1" thickBot="1" x14ac:dyDescent="0.3">
      <c r="A297" s="27" t="s">
        <v>764</v>
      </c>
      <c r="B297" s="27"/>
      <c r="C297" s="27"/>
      <c r="D297" s="27" t="s">
        <v>765</v>
      </c>
      <c r="E297" s="27"/>
      <c r="F297" s="28"/>
      <c r="G297" s="185"/>
      <c r="H297" s="27"/>
      <c r="I297" s="29"/>
      <c r="J297" s="29"/>
    </row>
    <row r="298" spans="1:10" ht="24" customHeight="1" thickBot="1" x14ac:dyDescent="0.3">
      <c r="A298" s="30" t="s">
        <v>766</v>
      </c>
      <c r="B298" s="31" t="s">
        <v>767</v>
      </c>
      <c r="C298" s="30" t="s">
        <v>59</v>
      </c>
      <c r="D298" s="30" t="s">
        <v>768</v>
      </c>
      <c r="E298" s="32" t="s">
        <v>61</v>
      </c>
      <c r="F298" s="31">
        <v>1158.5999999999999</v>
      </c>
      <c r="G298" s="183">
        <v>15.17</v>
      </c>
      <c r="H298" s="33">
        <f>IFERROR(TRUNC(G298*(1+$B$5),2),"")</f>
        <v>18</v>
      </c>
      <c r="I298" s="33">
        <f t="shared" si="20"/>
        <v>17575.96</v>
      </c>
      <c r="J298" s="33">
        <f>IFERROR(TRUNC(H298*F298,2),"")</f>
        <v>20854.8</v>
      </c>
    </row>
    <row r="299" spans="1:10" ht="39" customHeight="1" thickBot="1" x14ac:dyDescent="0.3">
      <c r="A299" s="30" t="s">
        <v>769</v>
      </c>
      <c r="B299" s="31" t="s">
        <v>770</v>
      </c>
      <c r="C299" s="30" t="s">
        <v>59</v>
      </c>
      <c r="D299" s="30" t="s">
        <v>771</v>
      </c>
      <c r="E299" s="32" t="s">
        <v>54</v>
      </c>
      <c r="F299" s="31">
        <v>7</v>
      </c>
      <c r="G299" s="183">
        <v>137.55000000000001</v>
      </c>
      <c r="H299" s="33">
        <f>IFERROR(TRUNC(G299*(1+$B$5),2),"")</f>
        <v>163.28</v>
      </c>
      <c r="I299" s="33">
        <f t="shared" si="20"/>
        <v>962.85</v>
      </c>
      <c r="J299" s="33">
        <f>IFERROR(TRUNC(H299*F299,2),"")</f>
        <v>1142.96</v>
      </c>
    </row>
    <row r="300" spans="1:10" ht="24" customHeight="1" x14ac:dyDescent="0.25">
      <c r="A300" s="27" t="s">
        <v>772</v>
      </c>
      <c r="B300" s="27"/>
      <c r="C300" s="27"/>
      <c r="D300" s="27" t="s">
        <v>773</v>
      </c>
      <c r="E300" s="27"/>
      <c r="F300" s="28"/>
      <c r="G300" s="71"/>
      <c r="H300" s="27"/>
      <c r="I300" s="29"/>
      <c r="J300" s="29"/>
    </row>
    <row r="301" spans="1:10" ht="24" customHeight="1" x14ac:dyDescent="0.25">
      <c r="A301" s="27" t="s">
        <v>774</v>
      </c>
      <c r="B301" s="27"/>
      <c r="C301" s="27"/>
      <c r="D301" s="27" t="s">
        <v>775</v>
      </c>
      <c r="E301" s="27"/>
      <c r="F301" s="28"/>
      <c r="G301" s="71"/>
      <c r="H301" s="27"/>
      <c r="I301" s="29"/>
      <c r="J301" s="29"/>
    </row>
    <row r="302" spans="1:10" ht="24" customHeight="1" thickBot="1" x14ac:dyDescent="0.3">
      <c r="A302" s="27" t="s">
        <v>776</v>
      </c>
      <c r="B302" s="27"/>
      <c r="C302" s="27"/>
      <c r="D302" s="27" t="s">
        <v>268</v>
      </c>
      <c r="E302" s="27"/>
      <c r="F302" s="28"/>
      <c r="G302" s="71"/>
      <c r="H302" s="27"/>
      <c r="I302" s="29"/>
      <c r="J302" s="29"/>
    </row>
    <row r="303" spans="1:10" ht="39" customHeight="1" thickBot="1" x14ac:dyDescent="0.3">
      <c r="A303" s="30" t="s">
        <v>777</v>
      </c>
      <c r="B303" s="31" t="s">
        <v>778</v>
      </c>
      <c r="C303" s="30" t="s">
        <v>52</v>
      </c>
      <c r="D303" s="30" t="s">
        <v>779</v>
      </c>
      <c r="E303" s="32" t="s">
        <v>104</v>
      </c>
      <c r="F303" s="31">
        <v>32.200000000000003</v>
      </c>
      <c r="G303" s="182">
        <v>55.67</v>
      </c>
      <c r="H303" s="33">
        <f>IFERROR(TRUNC(G303*(1+$B$5),2),"")</f>
        <v>66.08</v>
      </c>
      <c r="I303" s="33">
        <f t="shared" si="20"/>
        <v>1792.57</v>
      </c>
      <c r="J303" s="33">
        <f>IFERROR(TRUNC(H303*F303,2),"")</f>
        <v>2127.77</v>
      </c>
    </row>
    <row r="304" spans="1:10" ht="39" customHeight="1" thickBot="1" x14ac:dyDescent="0.3">
      <c r="A304" s="30" t="s">
        <v>780</v>
      </c>
      <c r="B304" s="31" t="s">
        <v>781</v>
      </c>
      <c r="C304" s="30" t="s">
        <v>59</v>
      </c>
      <c r="D304" s="30" t="s">
        <v>782</v>
      </c>
      <c r="E304" s="32" t="s">
        <v>280</v>
      </c>
      <c r="F304" s="31">
        <v>170.29</v>
      </c>
      <c r="G304" s="183">
        <v>13.99</v>
      </c>
      <c r="H304" s="33">
        <f>IFERROR(TRUNC(G304*(1+$B$5),2),"")</f>
        <v>16.600000000000001</v>
      </c>
      <c r="I304" s="33">
        <f t="shared" si="20"/>
        <v>2382.35</v>
      </c>
      <c r="J304" s="33">
        <f>IFERROR(TRUNC(H304*F304,2),"")</f>
        <v>2826.81</v>
      </c>
    </row>
    <row r="305" spans="1:10" ht="39" customHeight="1" thickBot="1" x14ac:dyDescent="0.3">
      <c r="A305" s="30" t="s">
        <v>783</v>
      </c>
      <c r="B305" s="31" t="s">
        <v>784</v>
      </c>
      <c r="C305" s="30" t="s">
        <v>59</v>
      </c>
      <c r="D305" s="30" t="s">
        <v>785</v>
      </c>
      <c r="E305" s="32" t="s">
        <v>280</v>
      </c>
      <c r="F305" s="31">
        <v>28.34</v>
      </c>
      <c r="G305" s="183">
        <v>16.940000000000001</v>
      </c>
      <c r="H305" s="33">
        <f>IFERROR(TRUNC(G305*(1+$B$5),2),"")</f>
        <v>20.100000000000001</v>
      </c>
      <c r="I305" s="33">
        <f t="shared" si="20"/>
        <v>480.07</v>
      </c>
      <c r="J305" s="33">
        <f>IFERROR(TRUNC(H305*F305,2),"")</f>
        <v>569.63</v>
      </c>
    </row>
    <row r="306" spans="1:10" ht="24" customHeight="1" thickBot="1" x14ac:dyDescent="0.3">
      <c r="A306" s="27" t="s">
        <v>786</v>
      </c>
      <c r="B306" s="27"/>
      <c r="C306" s="27"/>
      <c r="D306" s="27" t="s">
        <v>787</v>
      </c>
      <c r="E306" s="27"/>
      <c r="F306" s="28"/>
      <c r="G306" s="185"/>
      <c r="H306" s="27"/>
      <c r="I306" s="29"/>
      <c r="J306" s="29"/>
    </row>
    <row r="307" spans="1:10" ht="39" customHeight="1" thickBot="1" x14ac:dyDescent="0.3">
      <c r="A307" s="30" t="s">
        <v>788</v>
      </c>
      <c r="B307" s="31" t="s">
        <v>789</v>
      </c>
      <c r="C307" s="30" t="s">
        <v>59</v>
      </c>
      <c r="D307" s="30" t="s">
        <v>790</v>
      </c>
      <c r="E307" s="32" t="s">
        <v>111</v>
      </c>
      <c r="F307" s="31">
        <v>6.6</v>
      </c>
      <c r="G307" s="183">
        <v>193.56</v>
      </c>
      <c r="H307" s="33">
        <f t="shared" ref="H307:H312" si="23">IFERROR(TRUNC(G307*(1+$B$5),2),"")</f>
        <v>229.77</v>
      </c>
      <c r="I307" s="33">
        <f t="shared" si="20"/>
        <v>1277.49</v>
      </c>
      <c r="J307" s="33">
        <f t="shared" ref="J307:J312" si="24">IFERROR(TRUNC(H307*F307,2),"")</f>
        <v>1516.48</v>
      </c>
    </row>
    <row r="308" spans="1:10" ht="26.1" customHeight="1" thickBot="1" x14ac:dyDescent="0.3">
      <c r="A308" s="30" t="s">
        <v>791</v>
      </c>
      <c r="B308" s="31" t="s">
        <v>311</v>
      </c>
      <c r="C308" s="30" t="s">
        <v>59</v>
      </c>
      <c r="D308" s="30" t="s">
        <v>312</v>
      </c>
      <c r="E308" s="32" t="s">
        <v>280</v>
      </c>
      <c r="F308" s="31">
        <v>332.41</v>
      </c>
      <c r="G308" s="183">
        <v>15.93</v>
      </c>
      <c r="H308" s="33">
        <f t="shared" si="23"/>
        <v>18.91</v>
      </c>
      <c r="I308" s="33">
        <f t="shared" si="20"/>
        <v>5295.29</v>
      </c>
      <c r="J308" s="33">
        <f t="shared" si="24"/>
        <v>6285.87</v>
      </c>
    </row>
    <row r="309" spans="1:10" ht="26.1" customHeight="1" thickBot="1" x14ac:dyDescent="0.3">
      <c r="A309" s="30" t="s">
        <v>792</v>
      </c>
      <c r="B309" s="31" t="s">
        <v>302</v>
      </c>
      <c r="C309" s="30" t="s">
        <v>59</v>
      </c>
      <c r="D309" s="30" t="s">
        <v>303</v>
      </c>
      <c r="E309" s="32" t="s">
        <v>280</v>
      </c>
      <c r="F309" s="31">
        <v>82.72</v>
      </c>
      <c r="G309" s="183">
        <v>20.68</v>
      </c>
      <c r="H309" s="33">
        <f t="shared" si="23"/>
        <v>24.54</v>
      </c>
      <c r="I309" s="33">
        <f t="shared" si="20"/>
        <v>1710.64</v>
      </c>
      <c r="J309" s="33">
        <f t="shared" si="24"/>
        <v>2029.94</v>
      </c>
    </row>
    <row r="310" spans="1:10" ht="24" customHeight="1" thickBot="1" x14ac:dyDescent="0.3">
      <c r="A310" s="30" t="s">
        <v>793</v>
      </c>
      <c r="B310" s="31" t="s">
        <v>794</v>
      </c>
      <c r="C310" s="30" t="s">
        <v>52</v>
      </c>
      <c r="D310" s="30" t="s">
        <v>795</v>
      </c>
      <c r="E310" s="32" t="s">
        <v>111</v>
      </c>
      <c r="F310" s="31">
        <v>0.94</v>
      </c>
      <c r="G310" s="183">
        <v>239.87</v>
      </c>
      <c r="H310" s="33">
        <f t="shared" si="23"/>
        <v>284.74</v>
      </c>
      <c r="I310" s="33">
        <f t="shared" si="20"/>
        <v>225.47</v>
      </c>
      <c r="J310" s="33">
        <f t="shared" si="24"/>
        <v>267.64999999999998</v>
      </c>
    </row>
    <row r="311" spans="1:10" ht="39" customHeight="1" thickBot="1" x14ac:dyDescent="0.3">
      <c r="A311" s="30" t="s">
        <v>796</v>
      </c>
      <c r="B311" s="31" t="s">
        <v>797</v>
      </c>
      <c r="C311" s="30" t="s">
        <v>52</v>
      </c>
      <c r="D311" s="30" t="s">
        <v>798</v>
      </c>
      <c r="E311" s="32" t="s">
        <v>111</v>
      </c>
      <c r="F311" s="31">
        <v>5.66</v>
      </c>
      <c r="G311" s="183">
        <v>532.78</v>
      </c>
      <c r="H311" s="33">
        <f t="shared" si="23"/>
        <v>632.46</v>
      </c>
      <c r="I311" s="33">
        <f t="shared" si="20"/>
        <v>3015.53</v>
      </c>
      <c r="J311" s="33">
        <f t="shared" si="24"/>
        <v>3579.72</v>
      </c>
    </row>
    <row r="312" spans="1:10" ht="26.1" customHeight="1" thickBot="1" x14ac:dyDescent="0.3">
      <c r="A312" s="30" t="s">
        <v>799</v>
      </c>
      <c r="B312" s="31" t="s">
        <v>800</v>
      </c>
      <c r="C312" s="30" t="s">
        <v>52</v>
      </c>
      <c r="D312" s="30" t="s">
        <v>801</v>
      </c>
      <c r="E312" s="32" t="s">
        <v>61</v>
      </c>
      <c r="F312" s="31">
        <v>18.86</v>
      </c>
      <c r="G312" s="183">
        <v>14.01</v>
      </c>
      <c r="H312" s="33">
        <f t="shared" si="23"/>
        <v>16.63</v>
      </c>
      <c r="I312" s="33">
        <f t="shared" si="20"/>
        <v>264.22000000000003</v>
      </c>
      <c r="J312" s="33">
        <f t="shared" si="24"/>
        <v>313.64</v>
      </c>
    </row>
    <row r="313" spans="1:10" ht="24" customHeight="1" thickBot="1" x14ac:dyDescent="0.3">
      <c r="A313" s="27" t="s">
        <v>802</v>
      </c>
      <c r="B313" s="27"/>
      <c r="C313" s="27"/>
      <c r="D313" s="27" t="s">
        <v>803</v>
      </c>
      <c r="E313" s="27"/>
      <c r="F313" s="28"/>
      <c r="G313" s="185"/>
      <c r="H313" s="27"/>
      <c r="I313" s="29"/>
      <c r="J313" s="29"/>
    </row>
    <row r="314" spans="1:10" ht="26.1" customHeight="1" thickBot="1" x14ac:dyDescent="0.3">
      <c r="A314" s="30" t="s">
        <v>804</v>
      </c>
      <c r="B314" s="31" t="s">
        <v>311</v>
      </c>
      <c r="C314" s="30" t="s">
        <v>59</v>
      </c>
      <c r="D314" s="30" t="s">
        <v>312</v>
      </c>
      <c r="E314" s="32" t="s">
        <v>280</v>
      </c>
      <c r="F314" s="31">
        <v>332.41</v>
      </c>
      <c r="G314" s="183">
        <v>15.93</v>
      </c>
      <c r="H314" s="33">
        <f>IFERROR(TRUNC(G314*(1+$B$5),2),"")</f>
        <v>18.91</v>
      </c>
      <c r="I314" s="33">
        <f t="shared" si="20"/>
        <v>5295.29</v>
      </c>
      <c r="J314" s="33">
        <f>IFERROR(TRUNC(H314*F314,2),"")</f>
        <v>6285.87</v>
      </c>
    </row>
    <row r="315" spans="1:10" ht="26.1" customHeight="1" thickBot="1" x14ac:dyDescent="0.3">
      <c r="A315" s="30" t="s">
        <v>805</v>
      </c>
      <c r="B315" s="31" t="s">
        <v>302</v>
      </c>
      <c r="C315" s="30" t="s">
        <v>59</v>
      </c>
      <c r="D315" s="30" t="s">
        <v>303</v>
      </c>
      <c r="E315" s="32" t="s">
        <v>280</v>
      </c>
      <c r="F315" s="31">
        <v>82.72</v>
      </c>
      <c r="G315" s="183">
        <v>20.68</v>
      </c>
      <c r="H315" s="33">
        <f>IFERROR(TRUNC(G315*(1+$B$5),2),"")</f>
        <v>24.54</v>
      </c>
      <c r="I315" s="33">
        <f t="shared" si="20"/>
        <v>1710.64</v>
      </c>
      <c r="J315" s="33">
        <f>IFERROR(TRUNC(H315*F315,2),"")</f>
        <v>2029.94</v>
      </c>
    </row>
    <row r="316" spans="1:10" ht="51.95" customHeight="1" thickBot="1" x14ac:dyDescent="0.3">
      <c r="A316" s="30" t="s">
        <v>806</v>
      </c>
      <c r="B316" s="31" t="s">
        <v>807</v>
      </c>
      <c r="C316" s="30" t="s">
        <v>59</v>
      </c>
      <c r="D316" s="30" t="s">
        <v>808</v>
      </c>
      <c r="E316" s="32" t="s">
        <v>111</v>
      </c>
      <c r="F316" s="31">
        <v>5.66</v>
      </c>
      <c r="G316" s="183">
        <v>558.63</v>
      </c>
      <c r="H316" s="33">
        <f>IFERROR(TRUNC(G316*(1+$B$5),2),"")</f>
        <v>663.14</v>
      </c>
      <c r="I316" s="33">
        <f t="shared" si="20"/>
        <v>3161.84</v>
      </c>
      <c r="J316" s="33">
        <f>IFERROR(TRUNC(H316*F316,2),"")</f>
        <v>3753.37</v>
      </c>
    </row>
    <row r="317" spans="1:10" ht="51.95" customHeight="1" thickBot="1" x14ac:dyDescent="0.3">
      <c r="A317" s="30" t="s">
        <v>809</v>
      </c>
      <c r="B317" s="31" t="s">
        <v>810</v>
      </c>
      <c r="C317" s="30" t="s">
        <v>52</v>
      </c>
      <c r="D317" s="30" t="s">
        <v>811</v>
      </c>
      <c r="E317" s="32" t="s">
        <v>61</v>
      </c>
      <c r="F317" s="31">
        <v>80.81</v>
      </c>
      <c r="G317" s="183">
        <v>58.95</v>
      </c>
      <c r="H317" s="33">
        <f>IFERROR(TRUNC(G317*(1+$B$5),2),"")</f>
        <v>69.97</v>
      </c>
      <c r="I317" s="33">
        <f t="shared" si="20"/>
        <v>4763.74</v>
      </c>
      <c r="J317" s="33">
        <f>IFERROR(TRUNC(H317*F317,2),"")</f>
        <v>5654.27</v>
      </c>
    </row>
    <row r="318" spans="1:10" ht="24" customHeight="1" thickBot="1" x14ac:dyDescent="0.3">
      <c r="A318" s="27" t="s">
        <v>812</v>
      </c>
      <c r="B318" s="27"/>
      <c r="C318" s="27"/>
      <c r="D318" s="27" t="s">
        <v>319</v>
      </c>
      <c r="E318" s="27"/>
      <c r="F318" s="28"/>
      <c r="G318" s="185"/>
      <c r="H318" s="27"/>
      <c r="I318" s="29"/>
      <c r="J318" s="29"/>
    </row>
    <row r="319" spans="1:10" ht="51.95" customHeight="1" thickBot="1" x14ac:dyDescent="0.3">
      <c r="A319" s="30" t="s">
        <v>813</v>
      </c>
      <c r="B319" s="31" t="s">
        <v>814</v>
      </c>
      <c r="C319" s="30" t="s">
        <v>59</v>
      </c>
      <c r="D319" s="30" t="s">
        <v>815</v>
      </c>
      <c r="E319" s="32" t="s">
        <v>61</v>
      </c>
      <c r="F319" s="31">
        <v>46.92</v>
      </c>
      <c r="G319" s="183">
        <v>48.74</v>
      </c>
      <c r="H319" s="33">
        <f>IFERROR(TRUNC(G319*(1+$B$5),2),"")</f>
        <v>57.85</v>
      </c>
      <c r="I319" s="33">
        <f t="shared" si="20"/>
        <v>2286.88</v>
      </c>
      <c r="J319" s="33">
        <f>IFERROR(TRUNC(H319*F319,2),"")</f>
        <v>2714.32</v>
      </c>
    </row>
    <row r="320" spans="1:10" ht="39" customHeight="1" thickBot="1" x14ac:dyDescent="0.3">
      <c r="A320" s="30" t="s">
        <v>816</v>
      </c>
      <c r="B320" s="31" t="s">
        <v>781</v>
      </c>
      <c r="C320" s="30" t="s">
        <v>59</v>
      </c>
      <c r="D320" s="30" t="s">
        <v>782</v>
      </c>
      <c r="E320" s="32" t="s">
        <v>280</v>
      </c>
      <c r="F320" s="31">
        <v>221.38</v>
      </c>
      <c r="G320" s="182">
        <v>13.99</v>
      </c>
      <c r="H320" s="33">
        <f>IFERROR(TRUNC(G320*(1+$B$5),2),"")</f>
        <v>16.600000000000001</v>
      </c>
      <c r="I320" s="33">
        <f t="shared" si="20"/>
        <v>3097.1</v>
      </c>
      <c r="J320" s="33">
        <f>IFERROR(TRUNC(H320*F320,2),"")</f>
        <v>3674.9</v>
      </c>
    </row>
    <row r="321" spans="1:10" ht="39" customHeight="1" thickBot="1" x14ac:dyDescent="0.3">
      <c r="A321" s="30" t="s">
        <v>817</v>
      </c>
      <c r="B321" s="31" t="s">
        <v>784</v>
      </c>
      <c r="C321" s="30" t="s">
        <v>59</v>
      </c>
      <c r="D321" s="30" t="s">
        <v>785</v>
      </c>
      <c r="E321" s="32" t="s">
        <v>280</v>
      </c>
      <c r="F321" s="31">
        <v>56.67</v>
      </c>
      <c r="G321" s="183">
        <v>16.940000000000001</v>
      </c>
      <c r="H321" s="33">
        <f>IFERROR(TRUNC(G321*(1+$B$5),2),"")</f>
        <v>20.100000000000001</v>
      </c>
      <c r="I321" s="33">
        <f t="shared" si="20"/>
        <v>959.98</v>
      </c>
      <c r="J321" s="33">
        <f>IFERROR(TRUNC(H321*F321,2),"")</f>
        <v>1139.06</v>
      </c>
    </row>
    <row r="322" spans="1:10" ht="51.95" customHeight="1" thickBot="1" x14ac:dyDescent="0.3">
      <c r="A322" s="30" t="s">
        <v>818</v>
      </c>
      <c r="B322" s="31" t="s">
        <v>819</v>
      </c>
      <c r="C322" s="30" t="s">
        <v>52</v>
      </c>
      <c r="D322" s="30" t="s">
        <v>820</v>
      </c>
      <c r="E322" s="32" t="s">
        <v>111</v>
      </c>
      <c r="F322" s="31">
        <v>3.28</v>
      </c>
      <c r="G322" s="183">
        <v>566.01</v>
      </c>
      <c r="H322" s="33">
        <f>IFERROR(TRUNC(G322*(1+$B$5),2),"")</f>
        <v>671.91</v>
      </c>
      <c r="I322" s="33">
        <f t="shared" si="20"/>
        <v>1856.51</v>
      </c>
      <c r="J322" s="33">
        <f>IFERROR(TRUNC(H322*F322,2),"")</f>
        <v>2203.86</v>
      </c>
    </row>
    <row r="323" spans="1:10" ht="24" customHeight="1" thickBot="1" x14ac:dyDescent="0.3">
      <c r="A323" s="27" t="s">
        <v>821</v>
      </c>
      <c r="B323" s="27"/>
      <c r="C323" s="27"/>
      <c r="D323" s="27" t="s">
        <v>822</v>
      </c>
      <c r="E323" s="27"/>
      <c r="F323" s="28"/>
      <c r="G323" s="185"/>
      <c r="H323" s="27"/>
      <c r="I323" s="29"/>
      <c r="J323" s="29"/>
    </row>
    <row r="324" spans="1:10" ht="51.95" customHeight="1" thickBot="1" x14ac:dyDescent="0.3">
      <c r="A324" s="30" t="s">
        <v>823</v>
      </c>
      <c r="B324" s="31" t="s">
        <v>814</v>
      </c>
      <c r="C324" s="30" t="s">
        <v>59</v>
      </c>
      <c r="D324" s="30" t="s">
        <v>815</v>
      </c>
      <c r="E324" s="32" t="s">
        <v>61</v>
      </c>
      <c r="F324" s="31">
        <v>5.76</v>
      </c>
      <c r="G324" s="183">
        <v>48.74</v>
      </c>
      <c r="H324" s="33">
        <f>IFERROR(TRUNC(G324*(1+$B$5),2),"")</f>
        <v>57.85</v>
      </c>
      <c r="I324" s="33">
        <f t="shared" si="20"/>
        <v>280.74</v>
      </c>
      <c r="J324" s="33">
        <f>IFERROR(TRUNC(H324*F324,2),"")</f>
        <v>333.21</v>
      </c>
    </row>
    <row r="325" spans="1:10" ht="51.95" customHeight="1" thickBot="1" x14ac:dyDescent="0.3">
      <c r="A325" s="30" t="s">
        <v>824</v>
      </c>
      <c r="B325" s="31" t="s">
        <v>819</v>
      </c>
      <c r="C325" s="30" t="s">
        <v>52</v>
      </c>
      <c r="D325" s="30" t="s">
        <v>820</v>
      </c>
      <c r="E325" s="32" t="s">
        <v>111</v>
      </c>
      <c r="F325" s="31">
        <v>0.35</v>
      </c>
      <c r="G325" s="183">
        <v>566.01</v>
      </c>
      <c r="H325" s="33">
        <f>IFERROR(TRUNC(G325*(1+$B$5),2),"")</f>
        <v>671.91</v>
      </c>
      <c r="I325" s="33">
        <f t="shared" si="20"/>
        <v>198.1</v>
      </c>
      <c r="J325" s="33">
        <f>IFERROR(TRUNC(H325*F325,2),"")</f>
        <v>235.16</v>
      </c>
    </row>
    <row r="326" spans="1:10" ht="39" customHeight="1" thickBot="1" x14ac:dyDescent="0.3">
      <c r="A326" s="30" t="s">
        <v>825</v>
      </c>
      <c r="B326" s="31" t="s">
        <v>781</v>
      </c>
      <c r="C326" s="30" t="s">
        <v>59</v>
      </c>
      <c r="D326" s="30" t="s">
        <v>782</v>
      </c>
      <c r="E326" s="32" t="s">
        <v>280</v>
      </c>
      <c r="F326" s="31">
        <v>141.31</v>
      </c>
      <c r="G326" s="183">
        <v>13.99</v>
      </c>
      <c r="H326" s="33">
        <f>IFERROR(TRUNC(G326*(1+$B$5),2),"")</f>
        <v>16.600000000000001</v>
      </c>
      <c r="I326" s="33">
        <f t="shared" si="20"/>
        <v>1976.92</v>
      </c>
      <c r="J326" s="33">
        <f>IFERROR(TRUNC(H326*F326,2),"")</f>
        <v>2345.7399999999998</v>
      </c>
    </row>
    <row r="327" spans="1:10" ht="51.95" customHeight="1" thickBot="1" x14ac:dyDescent="0.3">
      <c r="A327" s="30" t="s">
        <v>826</v>
      </c>
      <c r="B327" s="31" t="s">
        <v>810</v>
      </c>
      <c r="C327" s="30" t="s">
        <v>52</v>
      </c>
      <c r="D327" s="30" t="s">
        <v>811</v>
      </c>
      <c r="E327" s="32" t="s">
        <v>61</v>
      </c>
      <c r="F327" s="31">
        <v>27.56</v>
      </c>
      <c r="G327" s="183">
        <v>58.95</v>
      </c>
      <c r="H327" s="33">
        <f>IFERROR(TRUNC(G327*(1+$B$5),2),"")</f>
        <v>69.97</v>
      </c>
      <c r="I327" s="33">
        <f t="shared" si="20"/>
        <v>1624.66</v>
      </c>
      <c r="J327" s="33">
        <f>IFERROR(TRUNC(H327*F327,2),"")</f>
        <v>1928.37</v>
      </c>
    </row>
    <row r="328" spans="1:10" ht="51.95" customHeight="1" thickBot="1" x14ac:dyDescent="0.3">
      <c r="A328" s="30" t="s">
        <v>827</v>
      </c>
      <c r="B328" s="31" t="s">
        <v>807</v>
      </c>
      <c r="C328" s="30" t="s">
        <v>59</v>
      </c>
      <c r="D328" s="30" t="s">
        <v>808</v>
      </c>
      <c r="E328" s="32" t="s">
        <v>111</v>
      </c>
      <c r="F328" s="31">
        <v>1.24</v>
      </c>
      <c r="G328" s="183">
        <v>558.63</v>
      </c>
      <c r="H328" s="33">
        <f>IFERROR(TRUNC(G328*(1+$B$5),2),"")</f>
        <v>663.14</v>
      </c>
      <c r="I328" s="33">
        <f t="shared" si="20"/>
        <v>692.7</v>
      </c>
      <c r="J328" s="33">
        <f>IFERROR(TRUNC(H328*F328,2),"")</f>
        <v>822.29</v>
      </c>
    </row>
    <row r="329" spans="1:10" ht="24" customHeight="1" x14ac:dyDescent="0.25">
      <c r="A329" s="27">
        <v>6</v>
      </c>
      <c r="B329" s="27"/>
      <c r="C329" s="27"/>
      <c r="D329" s="27" t="s">
        <v>828</v>
      </c>
      <c r="E329" s="27"/>
      <c r="F329" s="28"/>
      <c r="G329" s="71"/>
      <c r="H329" s="27"/>
      <c r="I329" s="29">
        <f>SUM(I330:I475)</f>
        <v>89424.189999999988</v>
      </c>
      <c r="J329" s="29">
        <f>SUM(J330:J475)</f>
        <v>106148.29</v>
      </c>
    </row>
    <row r="330" spans="1:10" ht="24" customHeight="1" x14ac:dyDescent="0.25">
      <c r="A330" s="27" t="s">
        <v>829</v>
      </c>
      <c r="B330" s="27"/>
      <c r="C330" s="27"/>
      <c r="D330" s="27" t="s">
        <v>830</v>
      </c>
      <c r="E330" s="27"/>
      <c r="F330" s="28"/>
      <c r="G330" s="71"/>
      <c r="H330" s="27"/>
      <c r="I330" s="29"/>
      <c r="J330" s="29"/>
    </row>
    <row r="331" spans="1:10" ht="24" customHeight="1" x14ac:dyDescent="0.25">
      <c r="A331" s="27" t="s">
        <v>831</v>
      </c>
      <c r="B331" s="27"/>
      <c r="C331" s="27"/>
      <c r="D331" s="27" t="s">
        <v>832</v>
      </c>
      <c r="E331" s="27"/>
      <c r="F331" s="28"/>
      <c r="G331" s="71"/>
      <c r="H331" s="27"/>
      <c r="I331" s="29"/>
      <c r="J331" s="29"/>
    </row>
    <row r="332" spans="1:10" ht="24" customHeight="1" thickBot="1" x14ac:dyDescent="0.3">
      <c r="A332" s="27" t="s">
        <v>833</v>
      </c>
      <c r="B332" s="27"/>
      <c r="C332" s="27"/>
      <c r="D332" s="27" t="s">
        <v>834</v>
      </c>
      <c r="E332" s="27"/>
      <c r="F332" s="28"/>
      <c r="G332" s="71"/>
      <c r="H332" s="27"/>
      <c r="I332" s="29"/>
      <c r="J332" s="29"/>
    </row>
    <row r="333" spans="1:10" ht="51.95" customHeight="1" thickBot="1" x14ac:dyDescent="0.3">
      <c r="A333" s="30" t="s">
        <v>835</v>
      </c>
      <c r="B333" s="31" t="s">
        <v>836</v>
      </c>
      <c r="C333" s="30" t="s">
        <v>59</v>
      </c>
      <c r="D333" s="30" t="s">
        <v>837</v>
      </c>
      <c r="E333" s="32" t="s">
        <v>54</v>
      </c>
      <c r="F333" s="31">
        <v>1</v>
      </c>
      <c r="G333" s="182">
        <v>178.32</v>
      </c>
      <c r="H333" s="33">
        <f>IFERROR(TRUNC(G333*(1+$B$5),2),"")</f>
        <v>211.68</v>
      </c>
      <c r="I333" s="33">
        <f t="shared" ref="I333:I396" si="25">TRUNC(G333*F333,2)</f>
        <v>178.32</v>
      </c>
      <c r="J333" s="33">
        <f>IFERROR(TRUNC(H333*F333,2),"")</f>
        <v>211.68</v>
      </c>
    </row>
    <row r="334" spans="1:10" ht="26.1" customHeight="1" thickBot="1" x14ac:dyDescent="0.3">
      <c r="A334" s="30" t="s">
        <v>838</v>
      </c>
      <c r="B334" s="31" t="s">
        <v>839</v>
      </c>
      <c r="C334" s="30" t="s">
        <v>59</v>
      </c>
      <c r="D334" s="30" t="s">
        <v>840</v>
      </c>
      <c r="E334" s="32" t="s">
        <v>54</v>
      </c>
      <c r="F334" s="31">
        <v>1</v>
      </c>
      <c r="G334" s="183">
        <v>149.1</v>
      </c>
      <c r="H334" s="33">
        <f>IFERROR(TRUNC(G334*(1+$B$5),2),"")</f>
        <v>176.99</v>
      </c>
      <c r="I334" s="33">
        <f t="shared" si="25"/>
        <v>149.1</v>
      </c>
      <c r="J334" s="33">
        <f>IFERROR(TRUNC(H334*F334,2),"")</f>
        <v>176.99</v>
      </c>
    </row>
    <row r="335" spans="1:10" ht="24" customHeight="1" thickBot="1" x14ac:dyDescent="0.3">
      <c r="A335" s="27" t="s">
        <v>841</v>
      </c>
      <c r="B335" s="27"/>
      <c r="C335" s="27"/>
      <c r="D335" s="27" t="s">
        <v>842</v>
      </c>
      <c r="E335" s="27"/>
      <c r="F335" s="28"/>
      <c r="G335" s="185"/>
      <c r="H335" s="27"/>
      <c r="I335" s="29"/>
      <c r="J335" s="29"/>
    </row>
    <row r="336" spans="1:10" ht="26.1" customHeight="1" thickBot="1" x14ac:dyDescent="0.3">
      <c r="A336" s="30" t="s">
        <v>843</v>
      </c>
      <c r="B336" s="31" t="s">
        <v>844</v>
      </c>
      <c r="C336" s="30" t="s">
        <v>59</v>
      </c>
      <c r="D336" s="30" t="s">
        <v>845</v>
      </c>
      <c r="E336" s="32" t="s">
        <v>54</v>
      </c>
      <c r="F336" s="31">
        <v>1</v>
      </c>
      <c r="G336" s="183">
        <v>34.479999999999997</v>
      </c>
      <c r="H336" s="33">
        <f>IFERROR(TRUNC(G336*(1+$B$5),2),"")</f>
        <v>40.93</v>
      </c>
      <c r="I336" s="33">
        <f t="shared" si="25"/>
        <v>34.479999999999997</v>
      </c>
      <c r="J336" s="33">
        <f>IFERROR(TRUNC(H336*F336,2),"")</f>
        <v>40.93</v>
      </c>
    </row>
    <row r="337" spans="1:10" ht="51.95" customHeight="1" thickBot="1" x14ac:dyDescent="0.3">
      <c r="A337" s="30" t="s">
        <v>846</v>
      </c>
      <c r="B337" s="31" t="s">
        <v>847</v>
      </c>
      <c r="C337" s="30" t="s">
        <v>59</v>
      </c>
      <c r="D337" s="30" t="s">
        <v>848</v>
      </c>
      <c r="E337" s="32" t="s">
        <v>54</v>
      </c>
      <c r="F337" s="31">
        <v>1</v>
      </c>
      <c r="G337" s="182">
        <v>77.25</v>
      </c>
      <c r="H337" s="33">
        <f>IFERROR(TRUNC(G337*(1+$B$5),2),"")</f>
        <v>91.7</v>
      </c>
      <c r="I337" s="33">
        <f t="shared" si="25"/>
        <v>77.25</v>
      </c>
      <c r="J337" s="33">
        <f>IFERROR(TRUNC(H337*F337,2),"")</f>
        <v>91.7</v>
      </c>
    </row>
    <row r="338" spans="1:10" ht="26.1" customHeight="1" thickBot="1" x14ac:dyDescent="0.3">
      <c r="A338" s="30" t="s">
        <v>849</v>
      </c>
      <c r="B338" s="31" t="s">
        <v>844</v>
      </c>
      <c r="C338" s="30" t="s">
        <v>59</v>
      </c>
      <c r="D338" s="30" t="s">
        <v>845</v>
      </c>
      <c r="E338" s="32" t="s">
        <v>54</v>
      </c>
      <c r="F338" s="31">
        <v>1</v>
      </c>
      <c r="G338" s="183">
        <v>34.479999999999997</v>
      </c>
      <c r="H338" s="33">
        <f>IFERROR(TRUNC(G338*(1+$B$5),2),"")</f>
        <v>40.93</v>
      </c>
      <c r="I338" s="33">
        <f t="shared" si="25"/>
        <v>34.479999999999997</v>
      </c>
      <c r="J338" s="33">
        <f>IFERROR(TRUNC(H338*F338,2),"")</f>
        <v>40.93</v>
      </c>
    </row>
    <row r="339" spans="1:10" ht="26.1" customHeight="1" thickBot="1" x14ac:dyDescent="0.3">
      <c r="A339" s="27" t="s">
        <v>850</v>
      </c>
      <c r="B339" s="27"/>
      <c r="C339" s="27"/>
      <c r="D339" s="27" t="s">
        <v>851</v>
      </c>
      <c r="E339" s="27"/>
      <c r="F339" s="28"/>
      <c r="G339" s="185"/>
      <c r="H339" s="27"/>
      <c r="I339" s="29"/>
      <c r="J339" s="29"/>
    </row>
    <row r="340" spans="1:10" ht="39" customHeight="1" thickBot="1" x14ac:dyDescent="0.3">
      <c r="A340" s="30" t="s">
        <v>852</v>
      </c>
      <c r="B340" s="31" t="s">
        <v>853</v>
      </c>
      <c r="C340" s="30" t="s">
        <v>52</v>
      </c>
      <c r="D340" s="30" t="s">
        <v>854</v>
      </c>
      <c r="E340" s="32" t="s">
        <v>54</v>
      </c>
      <c r="F340" s="31">
        <v>1</v>
      </c>
      <c r="G340" s="183">
        <v>12.57</v>
      </c>
      <c r="H340" s="33">
        <f t="shared" ref="H340:H353" si="26">IFERROR(TRUNC(G340*(1+$B$5),2),"")</f>
        <v>14.92</v>
      </c>
      <c r="I340" s="33">
        <f t="shared" si="25"/>
        <v>12.57</v>
      </c>
      <c r="J340" s="33">
        <f t="shared" ref="J340:J353" si="27">IFERROR(TRUNC(H340*F340,2),"")</f>
        <v>14.92</v>
      </c>
    </row>
    <row r="341" spans="1:10" ht="39" customHeight="1" thickBot="1" x14ac:dyDescent="0.3">
      <c r="A341" s="30" t="s">
        <v>855</v>
      </c>
      <c r="B341" s="31" t="s">
        <v>856</v>
      </c>
      <c r="C341" s="30" t="s">
        <v>59</v>
      </c>
      <c r="D341" s="30" t="s">
        <v>857</v>
      </c>
      <c r="E341" s="32" t="s">
        <v>54</v>
      </c>
      <c r="F341" s="31">
        <v>4</v>
      </c>
      <c r="G341" s="183">
        <v>10.050000000000001</v>
      </c>
      <c r="H341" s="33">
        <f t="shared" si="26"/>
        <v>11.93</v>
      </c>
      <c r="I341" s="33">
        <f t="shared" si="25"/>
        <v>40.200000000000003</v>
      </c>
      <c r="J341" s="33">
        <f t="shared" si="27"/>
        <v>47.72</v>
      </c>
    </row>
    <row r="342" spans="1:10" ht="51.95" customHeight="1" thickBot="1" x14ac:dyDescent="0.3">
      <c r="A342" s="30" t="s">
        <v>858</v>
      </c>
      <c r="B342" s="31" t="s">
        <v>859</v>
      </c>
      <c r="C342" s="30" t="s">
        <v>52</v>
      </c>
      <c r="D342" s="30" t="s">
        <v>860</v>
      </c>
      <c r="E342" s="32" t="s">
        <v>104</v>
      </c>
      <c r="F342" s="31">
        <v>0.28000000000000003</v>
      </c>
      <c r="G342" s="183">
        <v>17.899999999999999</v>
      </c>
      <c r="H342" s="33">
        <f t="shared" si="26"/>
        <v>21.24</v>
      </c>
      <c r="I342" s="33">
        <f t="shared" si="25"/>
        <v>5.01</v>
      </c>
      <c r="J342" s="33">
        <f t="shared" si="27"/>
        <v>5.94</v>
      </c>
    </row>
    <row r="343" spans="1:10" ht="65.099999999999994" customHeight="1" thickBot="1" x14ac:dyDescent="0.3">
      <c r="A343" s="30" t="s">
        <v>861</v>
      </c>
      <c r="B343" s="31" t="s">
        <v>862</v>
      </c>
      <c r="C343" s="30" t="s">
        <v>59</v>
      </c>
      <c r="D343" s="30" t="s">
        <v>863</v>
      </c>
      <c r="E343" s="32" t="s">
        <v>54</v>
      </c>
      <c r="F343" s="31">
        <v>4</v>
      </c>
      <c r="G343" s="183">
        <v>21.78</v>
      </c>
      <c r="H343" s="33">
        <f t="shared" si="26"/>
        <v>25.85</v>
      </c>
      <c r="I343" s="33">
        <f t="shared" si="25"/>
        <v>87.12</v>
      </c>
      <c r="J343" s="33">
        <f t="shared" si="27"/>
        <v>103.4</v>
      </c>
    </row>
    <row r="344" spans="1:10" ht="39" customHeight="1" thickBot="1" x14ac:dyDescent="0.3">
      <c r="A344" s="30" t="s">
        <v>864</v>
      </c>
      <c r="B344" s="31" t="s">
        <v>865</v>
      </c>
      <c r="C344" s="30" t="s">
        <v>59</v>
      </c>
      <c r="D344" s="30" t="s">
        <v>866</v>
      </c>
      <c r="E344" s="32" t="s">
        <v>54</v>
      </c>
      <c r="F344" s="31">
        <v>9</v>
      </c>
      <c r="G344" s="183">
        <v>8.91</v>
      </c>
      <c r="H344" s="33">
        <f t="shared" si="26"/>
        <v>10.57</v>
      </c>
      <c r="I344" s="33">
        <f t="shared" si="25"/>
        <v>80.19</v>
      </c>
      <c r="J344" s="33">
        <f t="shared" si="27"/>
        <v>95.13</v>
      </c>
    </row>
    <row r="345" spans="1:10" ht="39" customHeight="1" thickBot="1" x14ac:dyDescent="0.3">
      <c r="A345" s="30" t="s">
        <v>867</v>
      </c>
      <c r="B345" s="31" t="s">
        <v>868</v>
      </c>
      <c r="C345" s="30" t="s">
        <v>59</v>
      </c>
      <c r="D345" s="30" t="s">
        <v>869</v>
      </c>
      <c r="E345" s="32" t="s">
        <v>54</v>
      </c>
      <c r="F345" s="31">
        <v>2</v>
      </c>
      <c r="G345" s="183">
        <v>6.67</v>
      </c>
      <c r="H345" s="33">
        <f t="shared" si="26"/>
        <v>7.91</v>
      </c>
      <c r="I345" s="33">
        <f t="shared" si="25"/>
        <v>13.34</v>
      </c>
      <c r="J345" s="33">
        <f t="shared" si="27"/>
        <v>15.82</v>
      </c>
    </row>
    <row r="346" spans="1:10" ht="39" customHeight="1" thickBot="1" x14ac:dyDescent="0.3">
      <c r="A346" s="30" t="s">
        <v>870</v>
      </c>
      <c r="B346" s="31" t="s">
        <v>871</v>
      </c>
      <c r="C346" s="30" t="s">
        <v>59</v>
      </c>
      <c r="D346" s="30" t="s">
        <v>872</v>
      </c>
      <c r="E346" s="32" t="s">
        <v>104</v>
      </c>
      <c r="F346" s="31">
        <v>51.91</v>
      </c>
      <c r="G346" s="183">
        <v>12.78</v>
      </c>
      <c r="H346" s="33">
        <f t="shared" si="26"/>
        <v>15.17</v>
      </c>
      <c r="I346" s="33">
        <f t="shared" si="25"/>
        <v>663.4</v>
      </c>
      <c r="J346" s="33">
        <f t="shared" si="27"/>
        <v>787.47</v>
      </c>
    </row>
    <row r="347" spans="1:10" ht="39" customHeight="1" thickBot="1" x14ac:dyDescent="0.3">
      <c r="A347" s="30" t="s">
        <v>873</v>
      </c>
      <c r="B347" s="31" t="s">
        <v>874</v>
      </c>
      <c r="C347" s="30" t="s">
        <v>59</v>
      </c>
      <c r="D347" s="30" t="s">
        <v>875</v>
      </c>
      <c r="E347" s="32" t="s">
        <v>104</v>
      </c>
      <c r="F347" s="31">
        <v>3.56</v>
      </c>
      <c r="G347" s="183">
        <v>24.3</v>
      </c>
      <c r="H347" s="33">
        <f t="shared" si="26"/>
        <v>28.84</v>
      </c>
      <c r="I347" s="33">
        <f t="shared" si="25"/>
        <v>86.5</v>
      </c>
      <c r="J347" s="33">
        <f t="shared" si="27"/>
        <v>102.67</v>
      </c>
    </row>
    <row r="348" spans="1:10" ht="26.1" customHeight="1" thickBot="1" x14ac:dyDescent="0.3">
      <c r="A348" s="30" t="s">
        <v>876</v>
      </c>
      <c r="B348" s="31" t="s">
        <v>877</v>
      </c>
      <c r="C348" s="30" t="s">
        <v>59</v>
      </c>
      <c r="D348" s="30" t="s">
        <v>878</v>
      </c>
      <c r="E348" s="32" t="s">
        <v>104</v>
      </c>
      <c r="F348" s="31">
        <v>3.56</v>
      </c>
      <c r="G348" s="183">
        <v>14.5</v>
      </c>
      <c r="H348" s="33">
        <f t="shared" si="26"/>
        <v>17.21</v>
      </c>
      <c r="I348" s="33">
        <f t="shared" si="25"/>
        <v>51.62</v>
      </c>
      <c r="J348" s="33">
        <f t="shared" si="27"/>
        <v>61.26</v>
      </c>
    </row>
    <row r="349" spans="1:10" ht="39" customHeight="1" thickBot="1" x14ac:dyDescent="0.3">
      <c r="A349" s="30" t="s">
        <v>879</v>
      </c>
      <c r="B349" s="31" t="s">
        <v>880</v>
      </c>
      <c r="C349" s="30" t="s">
        <v>59</v>
      </c>
      <c r="D349" s="30" t="s">
        <v>881</v>
      </c>
      <c r="E349" s="32" t="s">
        <v>104</v>
      </c>
      <c r="F349" s="31">
        <v>3.56</v>
      </c>
      <c r="G349" s="183">
        <v>14.68</v>
      </c>
      <c r="H349" s="33">
        <f t="shared" si="26"/>
        <v>17.420000000000002</v>
      </c>
      <c r="I349" s="33">
        <f t="shared" si="25"/>
        <v>52.26</v>
      </c>
      <c r="J349" s="33">
        <f t="shared" si="27"/>
        <v>62.01</v>
      </c>
    </row>
    <row r="350" spans="1:10" ht="51.95" customHeight="1" thickBot="1" x14ac:dyDescent="0.3">
      <c r="A350" s="30" t="s">
        <v>882</v>
      </c>
      <c r="B350" s="31" t="s">
        <v>883</v>
      </c>
      <c r="C350" s="30" t="s">
        <v>59</v>
      </c>
      <c r="D350" s="30" t="s">
        <v>884</v>
      </c>
      <c r="E350" s="32" t="s">
        <v>104</v>
      </c>
      <c r="F350" s="31">
        <v>5.07</v>
      </c>
      <c r="G350" s="183">
        <v>11.35</v>
      </c>
      <c r="H350" s="33">
        <f t="shared" si="26"/>
        <v>13.47</v>
      </c>
      <c r="I350" s="33">
        <f t="shared" si="25"/>
        <v>57.54</v>
      </c>
      <c r="J350" s="33">
        <f t="shared" si="27"/>
        <v>68.290000000000006</v>
      </c>
    </row>
    <row r="351" spans="1:10" ht="39" customHeight="1" thickBot="1" x14ac:dyDescent="0.3">
      <c r="A351" s="30" t="s">
        <v>885</v>
      </c>
      <c r="B351" s="31" t="s">
        <v>871</v>
      </c>
      <c r="C351" s="30" t="s">
        <v>59</v>
      </c>
      <c r="D351" s="30" t="s">
        <v>872</v>
      </c>
      <c r="E351" s="32" t="s">
        <v>104</v>
      </c>
      <c r="F351" s="31">
        <v>23.48</v>
      </c>
      <c r="G351" s="183">
        <v>12.78</v>
      </c>
      <c r="H351" s="33">
        <f t="shared" si="26"/>
        <v>15.17</v>
      </c>
      <c r="I351" s="33">
        <f t="shared" si="25"/>
        <v>300.07</v>
      </c>
      <c r="J351" s="33">
        <f t="shared" si="27"/>
        <v>356.19</v>
      </c>
    </row>
    <row r="352" spans="1:10" ht="51.95" customHeight="1" thickBot="1" x14ac:dyDescent="0.3">
      <c r="A352" s="30" t="s">
        <v>886</v>
      </c>
      <c r="B352" s="31" t="s">
        <v>887</v>
      </c>
      <c r="C352" s="30" t="s">
        <v>59</v>
      </c>
      <c r="D352" s="30" t="s">
        <v>888</v>
      </c>
      <c r="E352" s="32" t="s">
        <v>104</v>
      </c>
      <c r="F352" s="31">
        <v>23.48</v>
      </c>
      <c r="G352" s="182">
        <v>7.92</v>
      </c>
      <c r="H352" s="33">
        <f t="shared" si="26"/>
        <v>9.4</v>
      </c>
      <c r="I352" s="33">
        <f t="shared" si="25"/>
        <v>185.96</v>
      </c>
      <c r="J352" s="33">
        <f t="shared" si="27"/>
        <v>220.71</v>
      </c>
    </row>
    <row r="353" spans="1:10" ht="26.1" customHeight="1" thickBot="1" x14ac:dyDescent="0.3">
      <c r="A353" s="30" t="s">
        <v>889</v>
      </c>
      <c r="B353" s="31" t="s">
        <v>890</v>
      </c>
      <c r="C353" s="30" t="s">
        <v>59</v>
      </c>
      <c r="D353" s="30" t="s">
        <v>891</v>
      </c>
      <c r="E353" s="32" t="s">
        <v>104</v>
      </c>
      <c r="F353" s="31">
        <v>3.38</v>
      </c>
      <c r="G353" s="183">
        <v>5.56</v>
      </c>
      <c r="H353" s="33">
        <f t="shared" si="26"/>
        <v>6.6</v>
      </c>
      <c r="I353" s="33">
        <f t="shared" si="25"/>
        <v>18.79</v>
      </c>
      <c r="J353" s="33">
        <f t="shared" si="27"/>
        <v>22.3</v>
      </c>
    </row>
    <row r="354" spans="1:10" ht="24" customHeight="1" thickBot="1" x14ac:dyDescent="0.3">
      <c r="A354" s="27" t="s">
        <v>892</v>
      </c>
      <c r="B354" s="27"/>
      <c r="C354" s="27"/>
      <c r="D354" s="27" t="s">
        <v>893</v>
      </c>
      <c r="E354" s="27"/>
      <c r="F354" s="28"/>
      <c r="G354" s="185"/>
      <c r="H354" s="27"/>
      <c r="I354" s="29"/>
      <c r="J354" s="29"/>
    </row>
    <row r="355" spans="1:10" ht="26.1" customHeight="1" thickBot="1" x14ac:dyDescent="0.3">
      <c r="A355" s="30" t="s">
        <v>894</v>
      </c>
      <c r="B355" s="31" t="s">
        <v>895</v>
      </c>
      <c r="C355" s="30" t="s">
        <v>52</v>
      </c>
      <c r="D355" s="30" t="s">
        <v>896</v>
      </c>
      <c r="E355" s="32" t="s">
        <v>54</v>
      </c>
      <c r="F355" s="31">
        <v>2</v>
      </c>
      <c r="G355" s="186">
        <v>1587.47</v>
      </c>
      <c r="H355" s="33">
        <f>IFERROR(TRUNC(G355*(1+$B$5),2),"")</f>
        <v>1884.48</v>
      </c>
      <c r="I355" s="33">
        <f t="shared" si="25"/>
        <v>3174.94</v>
      </c>
      <c r="J355" s="33">
        <f>IFERROR(TRUNC(H355*F355,2),"")</f>
        <v>3768.96</v>
      </c>
    </row>
    <row r="356" spans="1:10" ht="24" customHeight="1" thickBot="1" x14ac:dyDescent="0.3">
      <c r="A356" s="27" t="s">
        <v>897</v>
      </c>
      <c r="B356" s="27"/>
      <c r="C356" s="27"/>
      <c r="D356" s="27" t="s">
        <v>898</v>
      </c>
      <c r="E356" s="27"/>
      <c r="F356" s="28"/>
      <c r="G356" s="185"/>
      <c r="H356" s="27"/>
      <c r="I356" s="29"/>
      <c r="J356" s="29"/>
    </row>
    <row r="357" spans="1:10" ht="24" customHeight="1" thickBot="1" x14ac:dyDescent="0.3">
      <c r="A357" s="27" t="s">
        <v>899</v>
      </c>
      <c r="B357" s="27"/>
      <c r="C357" s="27"/>
      <c r="D357" s="27" t="s">
        <v>900</v>
      </c>
      <c r="E357" s="27"/>
      <c r="F357" s="28"/>
      <c r="G357" s="185"/>
      <c r="H357" s="27"/>
      <c r="I357" s="29"/>
      <c r="J357" s="29"/>
    </row>
    <row r="358" spans="1:10" ht="51.95" customHeight="1" thickBot="1" x14ac:dyDescent="0.3">
      <c r="A358" s="30" t="s">
        <v>901</v>
      </c>
      <c r="B358" s="31" t="s">
        <v>902</v>
      </c>
      <c r="C358" s="30" t="s">
        <v>59</v>
      </c>
      <c r="D358" s="30" t="s">
        <v>903</v>
      </c>
      <c r="E358" s="32" t="s">
        <v>54</v>
      </c>
      <c r="F358" s="31">
        <v>3</v>
      </c>
      <c r="G358" s="183">
        <v>90.78</v>
      </c>
      <c r="H358" s="33">
        <f t="shared" ref="H358:H363" si="28">IFERROR(TRUNC(G358*(1+$B$5),2),"")</f>
        <v>107.76</v>
      </c>
      <c r="I358" s="33">
        <f t="shared" si="25"/>
        <v>272.33999999999997</v>
      </c>
      <c r="J358" s="33">
        <f t="shared" ref="J358:J363" si="29">IFERROR(TRUNC(H358*F358,2),"")</f>
        <v>323.27999999999997</v>
      </c>
    </row>
    <row r="359" spans="1:10" ht="51.95" customHeight="1" thickBot="1" x14ac:dyDescent="0.3">
      <c r="A359" s="30" t="s">
        <v>904</v>
      </c>
      <c r="B359" s="31" t="s">
        <v>905</v>
      </c>
      <c r="C359" s="30" t="s">
        <v>59</v>
      </c>
      <c r="D359" s="30" t="s">
        <v>906</v>
      </c>
      <c r="E359" s="32" t="s">
        <v>54</v>
      </c>
      <c r="F359" s="31">
        <v>2</v>
      </c>
      <c r="G359" s="183">
        <v>66.63</v>
      </c>
      <c r="H359" s="33">
        <f t="shared" si="28"/>
        <v>79.09</v>
      </c>
      <c r="I359" s="33">
        <f t="shared" si="25"/>
        <v>133.26</v>
      </c>
      <c r="J359" s="33">
        <f t="shared" si="29"/>
        <v>158.18</v>
      </c>
    </row>
    <row r="360" spans="1:10" ht="39" customHeight="1" thickBot="1" x14ac:dyDescent="0.3">
      <c r="A360" s="30" t="s">
        <v>907</v>
      </c>
      <c r="B360" s="31" t="s">
        <v>908</v>
      </c>
      <c r="C360" s="30" t="s">
        <v>59</v>
      </c>
      <c r="D360" s="30" t="s">
        <v>909</v>
      </c>
      <c r="E360" s="32" t="s">
        <v>54</v>
      </c>
      <c r="F360" s="31">
        <v>13</v>
      </c>
      <c r="G360" s="183">
        <v>102.42</v>
      </c>
      <c r="H360" s="33">
        <f t="shared" si="28"/>
        <v>121.58</v>
      </c>
      <c r="I360" s="33">
        <f t="shared" si="25"/>
        <v>1331.46</v>
      </c>
      <c r="J360" s="33">
        <f t="shared" si="29"/>
        <v>1580.54</v>
      </c>
    </row>
    <row r="361" spans="1:10" ht="39" customHeight="1" thickBot="1" x14ac:dyDescent="0.3">
      <c r="A361" s="30" t="s">
        <v>910</v>
      </c>
      <c r="B361" s="31" t="s">
        <v>911</v>
      </c>
      <c r="C361" s="30" t="s">
        <v>59</v>
      </c>
      <c r="D361" s="30" t="s">
        <v>912</v>
      </c>
      <c r="E361" s="32" t="s">
        <v>54</v>
      </c>
      <c r="F361" s="31">
        <v>9</v>
      </c>
      <c r="G361" s="183">
        <v>97.25</v>
      </c>
      <c r="H361" s="33">
        <f t="shared" si="28"/>
        <v>115.44</v>
      </c>
      <c r="I361" s="33">
        <f t="shared" si="25"/>
        <v>875.25</v>
      </c>
      <c r="J361" s="33">
        <f t="shared" si="29"/>
        <v>1038.96</v>
      </c>
    </row>
    <row r="362" spans="1:10" ht="26.1" customHeight="1" thickBot="1" x14ac:dyDescent="0.3">
      <c r="A362" s="30" t="s">
        <v>913</v>
      </c>
      <c r="B362" s="31" t="s">
        <v>914</v>
      </c>
      <c r="C362" s="30" t="s">
        <v>59</v>
      </c>
      <c r="D362" s="30" t="s">
        <v>915</v>
      </c>
      <c r="E362" s="32" t="s">
        <v>54</v>
      </c>
      <c r="F362" s="31">
        <v>10</v>
      </c>
      <c r="G362" s="183">
        <v>39.11</v>
      </c>
      <c r="H362" s="33">
        <f t="shared" si="28"/>
        <v>46.42</v>
      </c>
      <c r="I362" s="33">
        <f t="shared" si="25"/>
        <v>391.1</v>
      </c>
      <c r="J362" s="33">
        <f t="shared" si="29"/>
        <v>464.2</v>
      </c>
    </row>
    <row r="363" spans="1:10" ht="26.1" customHeight="1" thickBot="1" x14ac:dyDescent="0.3">
      <c r="A363" s="30" t="s">
        <v>916</v>
      </c>
      <c r="B363" s="31" t="s">
        <v>917</v>
      </c>
      <c r="C363" s="30" t="s">
        <v>59</v>
      </c>
      <c r="D363" s="30" t="s">
        <v>918</v>
      </c>
      <c r="E363" s="32" t="s">
        <v>54</v>
      </c>
      <c r="F363" s="31">
        <v>12</v>
      </c>
      <c r="G363" s="183">
        <v>10.59</v>
      </c>
      <c r="H363" s="33">
        <f t="shared" si="28"/>
        <v>12.57</v>
      </c>
      <c r="I363" s="33">
        <f t="shared" si="25"/>
        <v>127.08</v>
      </c>
      <c r="J363" s="33">
        <f t="shared" si="29"/>
        <v>150.84</v>
      </c>
    </row>
    <row r="364" spans="1:10" ht="26.1" customHeight="1" thickBot="1" x14ac:dyDescent="0.3">
      <c r="A364" s="27" t="s">
        <v>919</v>
      </c>
      <c r="B364" s="27"/>
      <c r="C364" s="27"/>
      <c r="D364" s="27" t="s">
        <v>851</v>
      </c>
      <c r="E364" s="27"/>
      <c r="F364" s="28"/>
      <c r="G364" s="185"/>
      <c r="H364" s="27"/>
      <c r="I364" s="29"/>
      <c r="J364" s="29"/>
    </row>
    <row r="365" spans="1:10" ht="51.95" customHeight="1" thickBot="1" x14ac:dyDescent="0.3">
      <c r="A365" s="30" t="s">
        <v>920</v>
      </c>
      <c r="B365" s="31" t="s">
        <v>921</v>
      </c>
      <c r="C365" s="30" t="s">
        <v>52</v>
      </c>
      <c r="D365" s="30" t="s">
        <v>922</v>
      </c>
      <c r="E365" s="32" t="s">
        <v>54</v>
      </c>
      <c r="F365" s="31">
        <v>10</v>
      </c>
      <c r="G365" s="183">
        <v>9.7200000000000006</v>
      </c>
      <c r="H365" s="33">
        <f t="shared" ref="H365:H401" si="30">IFERROR(TRUNC(G365*(1+$B$5),2),"")</f>
        <v>11.53</v>
      </c>
      <c r="I365" s="33">
        <f t="shared" si="25"/>
        <v>97.2</v>
      </c>
      <c r="J365" s="33">
        <f t="shared" ref="J365:J401" si="31">IFERROR(TRUNC(H365*F365,2),"")</f>
        <v>115.3</v>
      </c>
    </row>
    <row r="366" spans="1:10" ht="39" customHeight="1" thickBot="1" x14ac:dyDescent="0.3">
      <c r="A366" s="30" t="s">
        <v>923</v>
      </c>
      <c r="B366" s="31" t="s">
        <v>924</v>
      </c>
      <c r="C366" s="30" t="s">
        <v>59</v>
      </c>
      <c r="D366" s="30" t="s">
        <v>925</v>
      </c>
      <c r="E366" s="32" t="s">
        <v>54</v>
      </c>
      <c r="F366" s="31">
        <v>7</v>
      </c>
      <c r="G366" s="183">
        <v>7.44</v>
      </c>
      <c r="H366" s="33">
        <f t="shared" si="30"/>
        <v>8.83</v>
      </c>
      <c r="I366" s="33">
        <f t="shared" si="25"/>
        <v>52.08</v>
      </c>
      <c r="J366" s="33">
        <f t="shared" si="31"/>
        <v>61.81</v>
      </c>
    </row>
    <row r="367" spans="1:10" ht="51.95" customHeight="1" thickBot="1" x14ac:dyDescent="0.3">
      <c r="A367" s="30" t="s">
        <v>926</v>
      </c>
      <c r="B367" s="31" t="s">
        <v>927</v>
      </c>
      <c r="C367" s="30" t="s">
        <v>59</v>
      </c>
      <c r="D367" s="30" t="s">
        <v>928</v>
      </c>
      <c r="E367" s="32" t="s">
        <v>54</v>
      </c>
      <c r="F367" s="31">
        <v>4</v>
      </c>
      <c r="G367" s="183">
        <v>38.03</v>
      </c>
      <c r="H367" s="33">
        <f t="shared" si="30"/>
        <v>45.14</v>
      </c>
      <c r="I367" s="33">
        <f t="shared" si="25"/>
        <v>152.12</v>
      </c>
      <c r="J367" s="33">
        <f t="shared" si="31"/>
        <v>180.56</v>
      </c>
    </row>
    <row r="368" spans="1:10" ht="51.95" customHeight="1" thickBot="1" x14ac:dyDescent="0.3">
      <c r="A368" s="30" t="s">
        <v>929</v>
      </c>
      <c r="B368" s="31" t="s">
        <v>930</v>
      </c>
      <c r="C368" s="30" t="s">
        <v>59</v>
      </c>
      <c r="D368" s="30" t="s">
        <v>931</v>
      </c>
      <c r="E368" s="32" t="s">
        <v>54</v>
      </c>
      <c r="F368" s="31">
        <v>2</v>
      </c>
      <c r="G368" s="182">
        <v>58.83</v>
      </c>
      <c r="H368" s="33">
        <f t="shared" si="30"/>
        <v>69.83</v>
      </c>
      <c r="I368" s="33">
        <f t="shared" si="25"/>
        <v>117.66</v>
      </c>
      <c r="J368" s="33">
        <f t="shared" si="31"/>
        <v>139.66</v>
      </c>
    </row>
    <row r="369" spans="1:10" ht="51.95" customHeight="1" thickBot="1" x14ac:dyDescent="0.3">
      <c r="A369" s="30" t="s">
        <v>932</v>
      </c>
      <c r="B369" s="31" t="s">
        <v>933</v>
      </c>
      <c r="C369" s="30" t="s">
        <v>59</v>
      </c>
      <c r="D369" s="30" t="s">
        <v>934</v>
      </c>
      <c r="E369" s="32" t="s">
        <v>54</v>
      </c>
      <c r="F369" s="31">
        <v>4</v>
      </c>
      <c r="G369" s="183">
        <v>69.5</v>
      </c>
      <c r="H369" s="33">
        <f t="shared" si="30"/>
        <v>82.5</v>
      </c>
      <c r="I369" s="33">
        <f t="shared" si="25"/>
        <v>278</v>
      </c>
      <c r="J369" s="33">
        <f t="shared" si="31"/>
        <v>330</v>
      </c>
    </row>
    <row r="370" spans="1:10" ht="51.95" customHeight="1" thickBot="1" x14ac:dyDescent="0.3">
      <c r="A370" s="30" t="s">
        <v>935</v>
      </c>
      <c r="B370" s="31" t="s">
        <v>936</v>
      </c>
      <c r="C370" s="30" t="s">
        <v>59</v>
      </c>
      <c r="D370" s="30" t="s">
        <v>937</v>
      </c>
      <c r="E370" s="32" t="s">
        <v>54</v>
      </c>
      <c r="F370" s="31">
        <v>33</v>
      </c>
      <c r="G370" s="183">
        <v>6.79</v>
      </c>
      <c r="H370" s="33">
        <f t="shared" si="30"/>
        <v>8.06</v>
      </c>
      <c r="I370" s="33">
        <f t="shared" si="25"/>
        <v>224.07</v>
      </c>
      <c r="J370" s="33">
        <f t="shared" si="31"/>
        <v>265.98</v>
      </c>
    </row>
    <row r="371" spans="1:10" ht="51.95" customHeight="1" thickBot="1" x14ac:dyDescent="0.3">
      <c r="A371" s="30" t="s">
        <v>938</v>
      </c>
      <c r="B371" s="31" t="s">
        <v>939</v>
      </c>
      <c r="C371" s="30" t="s">
        <v>59</v>
      </c>
      <c r="D371" s="30" t="s">
        <v>940</v>
      </c>
      <c r="E371" s="32" t="s">
        <v>54</v>
      </c>
      <c r="F371" s="31">
        <v>4</v>
      </c>
      <c r="G371" s="183">
        <v>8.9600000000000009</v>
      </c>
      <c r="H371" s="33">
        <f t="shared" si="30"/>
        <v>10.63</v>
      </c>
      <c r="I371" s="33">
        <f t="shared" si="25"/>
        <v>35.840000000000003</v>
      </c>
      <c r="J371" s="33">
        <f t="shared" si="31"/>
        <v>42.52</v>
      </c>
    </row>
    <row r="372" spans="1:10" ht="51.95" customHeight="1" thickBot="1" x14ac:dyDescent="0.3">
      <c r="A372" s="30" t="s">
        <v>941</v>
      </c>
      <c r="B372" s="31" t="s">
        <v>942</v>
      </c>
      <c r="C372" s="30" t="s">
        <v>59</v>
      </c>
      <c r="D372" s="30" t="s">
        <v>943</v>
      </c>
      <c r="E372" s="32" t="s">
        <v>54</v>
      </c>
      <c r="F372" s="31">
        <v>6</v>
      </c>
      <c r="G372" s="183">
        <v>8.86</v>
      </c>
      <c r="H372" s="33">
        <f t="shared" si="30"/>
        <v>10.51</v>
      </c>
      <c r="I372" s="33">
        <f t="shared" si="25"/>
        <v>53.16</v>
      </c>
      <c r="J372" s="33">
        <f t="shared" si="31"/>
        <v>63.06</v>
      </c>
    </row>
    <row r="373" spans="1:10" ht="51.95" customHeight="1" thickBot="1" x14ac:dyDescent="0.3">
      <c r="A373" s="30" t="s">
        <v>944</v>
      </c>
      <c r="B373" s="31" t="s">
        <v>945</v>
      </c>
      <c r="C373" s="30" t="s">
        <v>52</v>
      </c>
      <c r="D373" s="30" t="s">
        <v>946</v>
      </c>
      <c r="E373" s="32" t="s">
        <v>54</v>
      </c>
      <c r="F373" s="31">
        <v>2</v>
      </c>
      <c r="G373" s="183">
        <v>8.73</v>
      </c>
      <c r="H373" s="33">
        <f t="shared" si="30"/>
        <v>10.36</v>
      </c>
      <c r="I373" s="33">
        <f t="shared" si="25"/>
        <v>17.46</v>
      </c>
      <c r="J373" s="33">
        <f t="shared" si="31"/>
        <v>20.72</v>
      </c>
    </row>
    <row r="374" spans="1:10" ht="39" customHeight="1" thickBot="1" x14ac:dyDescent="0.3">
      <c r="A374" s="30" t="s">
        <v>947</v>
      </c>
      <c r="B374" s="31" t="s">
        <v>948</v>
      </c>
      <c r="C374" s="30" t="s">
        <v>59</v>
      </c>
      <c r="D374" s="30" t="s">
        <v>949</v>
      </c>
      <c r="E374" s="32" t="s">
        <v>54</v>
      </c>
      <c r="F374" s="31">
        <v>1</v>
      </c>
      <c r="G374" s="183">
        <v>9.93</v>
      </c>
      <c r="H374" s="33">
        <f t="shared" si="30"/>
        <v>11.78</v>
      </c>
      <c r="I374" s="33">
        <f t="shared" si="25"/>
        <v>9.93</v>
      </c>
      <c r="J374" s="33">
        <f t="shared" si="31"/>
        <v>11.78</v>
      </c>
    </row>
    <row r="375" spans="1:10" ht="51.95" customHeight="1" thickBot="1" x14ac:dyDescent="0.3">
      <c r="A375" s="30" t="s">
        <v>950</v>
      </c>
      <c r="B375" s="31" t="s">
        <v>951</v>
      </c>
      <c r="C375" s="30" t="s">
        <v>52</v>
      </c>
      <c r="D375" s="30" t="s">
        <v>952</v>
      </c>
      <c r="E375" s="32" t="s">
        <v>54</v>
      </c>
      <c r="F375" s="31">
        <v>2</v>
      </c>
      <c r="G375" s="183">
        <v>11.54</v>
      </c>
      <c r="H375" s="33">
        <f t="shared" si="30"/>
        <v>13.69</v>
      </c>
      <c r="I375" s="33">
        <f t="shared" si="25"/>
        <v>23.08</v>
      </c>
      <c r="J375" s="33">
        <f t="shared" si="31"/>
        <v>27.38</v>
      </c>
    </row>
    <row r="376" spans="1:10" ht="39" customHeight="1" thickBot="1" x14ac:dyDescent="0.3">
      <c r="A376" s="30" t="s">
        <v>953</v>
      </c>
      <c r="B376" s="31" t="s">
        <v>954</v>
      </c>
      <c r="C376" s="30" t="s">
        <v>59</v>
      </c>
      <c r="D376" s="30" t="s">
        <v>955</v>
      </c>
      <c r="E376" s="32" t="s">
        <v>54</v>
      </c>
      <c r="F376" s="31">
        <v>26</v>
      </c>
      <c r="G376" s="183">
        <v>9.74</v>
      </c>
      <c r="H376" s="33">
        <f t="shared" si="30"/>
        <v>11.56</v>
      </c>
      <c r="I376" s="33">
        <f t="shared" si="25"/>
        <v>253.24</v>
      </c>
      <c r="J376" s="33">
        <f t="shared" si="31"/>
        <v>300.56</v>
      </c>
    </row>
    <row r="377" spans="1:10" ht="39" customHeight="1" thickBot="1" x14ac:dyDescent="0.3">
      <c r="A377" s="30" t="s">
        <v>956</v>
      </c>
      <c r="B377" s="31" t="s">
        <v>957</v>
      </c>
      <c r="C377" s="30" t="s">
        <v>59</v>
      </c>
      <c r="D377" s="30" t="s">
        <v>958</v>
      </c>
      <c r="E377" s="32" t="s">
        <v>54</v>
      </c>
      <c r="F377" s="31">
        <v>5</v>
      </c>
      <c r="G377" s="183">
        <v>12.44</v>
      </c>
      <c r="H377" s="33">
        <f t="shared" si="30"/>
        <v>14.76</v>
      </c>
      <c r="I377" s="33">
        <f t="shared" si="25"/>
        <v>62.2</v>
      </c>
      <c r="J377" s="33">
        <f t="shared" si="31"/>
        <v>73.8</v>
      </c>
    </row>
    <row r="378" spans="1:10" ht="39" customHeight="1" thickBot="1" x14ac:dyDescent="0.3">
      <c r="A378" s="30" t="s">
        <v>959</v>
      </c>
      <c r="B378" s="31" t="s">
        <v>960</v>
      </c>
      <c r="C378" s="30" t="s">
        <v>59</v>
      </c>
      <c r="D378" s="30" t="s">
        <v>961</v>
      </c>
      <c r="E378" s="32" t="s">
        <v>54</v>
      </c>
      <c r="F378" s="31">
        <v>6</v>
      </c>
      <c r="G378" s="183">
        <v>13.48</v>
      </c>
      <c r="H378" s="33">
        <f t="shared" si="30"/>
        <v>16</v>
      </c>
      <c r="I378" s="33">
        <f t="shared" si="25"/>
        <v>80.88</v>
      </c>
      <c r="J378" s="33">
        <f t="shared" si="31"/>
        <v>96</v>
      </c>
    </row>
    <row r="379" spans="1:10" ht="26.1" customHeight="1" thickBot="1" x14ac:dyDescent="0.3">
      <c r="A379" s="30" t="s">
        <v>962</v>
      </c>
      <c r="B379" s="31" t="s">
        <v>963</v>
      </c>
      <c r="C379" s="30" t="s">
        <v>59</v>
      </c>
      <c r="D379" s="30" t="s">
        <v>964</v>
      </c>
      <c r="E379" s="32" t="s">
        <v>54</v>
      </c>
      <c r="F379" s="31">
        <v>2</v>
      </c>
      <c r="G379" s="183">
        <v>9.94</v>
      </c>
      <c r="H379" s="33">
        <f t="shared" si="30"/>
        <v>11.79</v>
      </c>
      <c r="I379" s="33">
        <f t="shared" si="25"/>
        <v>19.88</v>
      </c>
      <c r="J379" s="33">
        <f t="shared" si="31"/>
        <v>23.58</v>
      </c>
    </row>
    <row r="380" spans="1:10" ht="39" customHeight="1" thickBot="1" x14ac:dyDescent="0.3">
      <c r="A380" s="30" t="s">
        <v>965</v>
      </c>
      <c r="B380" s="31" t="s">
        <v>874</v>
      </c>
      <c r="C380" s="30" t="s">
        <v>59</v>
      </c>
      <c r="D380" s="30" t="s">
        <v>875</v>
      </c>
      <c r="E380" s="32" t="s">
        <v>104</v>
      </c>
      <c r="F380" s="31">
        <v>74.25</v>
      </c>
      <c r="G380" s="183">
        <v>24.3</v>
      </c>
      <c r="H380" s="33">
        <f t="shared" si="30"/>
        <v>28.84</v>
      </c>
      <c r="I380" s="33">
        <f t="shared" si="25"/>
        <v>1804.27</v>
      </c>
      <c r="J380" s="33">
        <f t="shared" si="31"/>
        <v>2141.37</v>
      </c>
    </row>
    <row r="381" spans="1:10" ht="26.1" customHeight="1" thickBot="1" x14ac:dyDescent="0.3">
      <c r="A381" s="30" t="s">
        <v>966</v>
      </c>
      <c r="B381" s="31" t="s">
        <v>877</v>
      </c>
      <c r="C381" s="30" t="s">
        <v>59</v>
      </c>
      <c r="D381" s="30" t="s">
        <v>878</v>
      </c>
      <c r="E381" s="32" t="s">
        <v>104</v>
      </c>
      <c r="F381" s="31">
        <v>74.25</v>
      </c>
      <c r="G381" s="183">
        <v>14.5</v>
      </c>
      <c r="H381" s="33">
        <f t="shared" si="30"/>
        <v>17.21</v>
      </c>
      <c r="I381" s="33">
        <f t="shared" si="25"/>
        <v>1076.6199999999999</v>
      </c>
      <c r="J381" s="33">
        <f t="shared" si="31"/>
        <v>1277.8399999999999</v>
      </c>
    </row>
    <row r="382" spans="1:10" ht="39" customHeight="1" thickBot="1" x14ac:dyDescent="0.3">
      <c r="A382" s="30" t="s">
        <v>967</v>
      </c>
      <c r="B382" s="31" t="s">
        <v>880</v>
      </c>
      <c r="C382" s="30" t="s">
        <v>59</v>
      </c>
      <c r="D382" s="30" t="s">
        <v>881</v>
      </c>
      <c r="E382" s="32" t="s">
        <v>104</v>
      </c>
      <c r="F382" s="31">
        <v>74.25</v>
      </c>
      <c r="G382" s="182">
        <v>14.68</v>
      </c>
      <c r="H382" s="33">
        <f t="shared" si="30"/>
        <v>17.420000000000002</v>
      </c>
      <c r="I382" s="33">
        <f t="shared" si="25"/>
        <v>1089.99</v>
      </c>
      <c r="J382" s="33">
        <f t="shared" si="31"/>
        <v>1293.43</v>
      </c>
    </row>
    <row r="383" spans="1:10" ht="39" customHeight="1" thickBot="1" x14ac:dyDescent="0.3">
      <c r="A383" s="30" t="s">
        <v>968</v>
      </c>
      <c r="B383" s="31" t="s">
        <v>871</v>
      </c>
      <c r="C383" s="30" t="s">
        <v>59</v>
      </c>
      <c r="D383" s="30" t="s">
        <v>872</v>
      </c>
      <c r="E383" s="32" t="s">
        <v>104</v>
      </c>
      <c r="F383" s="31">
        <v>25.43</v>
      </c>
      <c r="G383" s="183">
        <v>12.78</v>
      </c>
      <c r="H383" s="33">
        <f t="shared" si="30"/>
        <v>15.17</v>
      </c>
      <c r="I383" s="33">
        <f t="shared" si="25"/>
        <v>324.99</v>
      </c>
      <c r="J383" s="33">
        <f t="shared" si="31"/>
        <v>385.77</v>
      </c>
    </row>
    <row r="384" spans="1:10" ht="51.95" customHeight="1" thickBot="1" x14ac:dyDescent="0.3">
      <c r="A384" s="30" t="s">
        <v>969</v>
      </c>
      <c r="B384" s="31" t="s">
        <v>887</v>
      </c>
      <c r="C384" s="30" t="s">
        <v>59</v>
      </c>
      <c r="D384" s="30" t="s">
        <v>888</v>
      </c>
      <c r="E384" s="32" t="s">
        <v>104</v>
      </c>
      <c r="F384" s="31">
        <v>25.43</v>
      </c>
      <c r="G384" s="183">
        <v>7.92</v>
      </c>
      <c r="H384" s="33">
        <f t="shared" si="30"/>
        <v>9.4</v>
      </c>
      <c r="I384" s="33">
        <f t="shared" si="25"/>
        <v>201.4</v>
      </c>
      <c r="J384" s="33">
        <f t="shared" si="31"/>
        <v>239.04</v>
      </c>
    </row>
    <row r="385" spans="1:10" ht="51.95" customHeight="1" thickBot="1" x14ac:dyDescent="0.3">
      <c r="A385" s="30" t="s">
        <v>970</v>
      </c>
      <c r="B385" s="31" t="s">
        <v>971</v>
      </c>
      <c r="C385" s="30" t="s">
        <v>59</v>
      </c>
      <c r="D385" s="30" t="s">
        <v>972</v>
      </c>
      <c r="E385" s="32" t="s">
        <v>104</v>
      </c>
      <c r="F385" s="31">
        <v>5.26</v>
      </c>
      <c r="G385" s="183">
        <v>16.59</v>
      </c>
      <c r="H385" s="33">
        <f t="shared" si="30"/>
        <v>19.690000000000001</v>
      </c>
      <c r="I385" s="33">
        <f t="shared" si="25"/>
        <v>87.26</v>
      </c>
      <c r="J385" s="33">
        <f t="shared" si="31"/>
        <v>103.56</v>
      </c>
    </row>
    <row r="386" spans="1:10" ht="39" customHeight="1" thickBot="1" x14ac:dyDescent="0.3">
      <c r="A386" s="30" t="s">
        <v>973</v>
      </c>
      <c r="B386" s="31" t="s">
        <v>974</v>
      </c>
      <c r="C386" s="30" t="s">
        <v>59</v>
      </c>
      <c r="D386" s="30" t="s">
        <v>975</v>
      </c>
      <c r="E386" s="32" t="s">
        <v>104</v>
      </c>
      <c r="F386" s="31">
        <v>26.88</v>
      </c>
      <c r="G386" s="183">
        <v>19.649999999999999</v>
      </c>
      <c r="H386" s="33">
        <f t="shared" si="30"/>
        <v>23.32</v>
      </c>
      <c r="I386" s="33">
        <f t="shared" si="25"/>
        <v>528.19000000000005</v>
      </c>
      <c r="J386" s="33">
        <f t="shared" si="31"/>
        <v>626.84</v>
      </c>
    </row>
    <row r="387" spans="1:10" ht="51.95" customHeight="1" thickBot="1" x14ac:dyDescent="0.3">
      <c r="A387" s="30" t="s">
        <v>976</v>
      </c>
      <c r="B387" s="31" t="s">
        <v>887</v>
      </c>
      <c r="C387" s="30" t="s">
        <v>59</v>
      </c>
      <c r="D387" s="30" t="s">
        <v>888</v>
      </c>
      <c r="E387" s="32" t="s">
        <v>104</v>
      </c>
      <c r="F387" s="31">
        <v>26.88</v>
      </c>
      <c r="G387" s="183">
        <v>7.92</v>
      </c>
      <c r="H387" s="33">
        <f t="shared" si="30"/>
        <v>9.4</v>
      </c>
      <c r="I387" s="33">
        <f t="shared" si="25"/>
        <v>212.88</v>
      </c>
      <c r="J387" s="33">
        <f t="shared" si="31"/>
        <v>252.67</v>
      </c>
    </row>
    <row r="388" spans="1:10" ht="26.1" customHeight="1" thickBot="1" x14ac:dyDescent="0.3">
      <c r="A388" s="30" t="s">
        <v>977</v>
      </c>
      <c r="B388" s="31" t="s">
        <v>978</v>
      </c>
      <c r="C388" s="30" t="s">
        <v>59</v>
      </c>
      <c r="D388" s="30" t="s">
        <v>979</v>
      </c>
      <c r="E388" s="32" t="s">
        <v>104</v>
      </c>
      <c r="F388" s="31">
        <v>3.43</v>
      </c>
      <c r="G388" s="183">
        <v>16.88</v>
      </c>
      <c r="H388" s="33">
        <f t="shared" si="30"/>
        <v>20.03</v>
      </c>
      <c r="I388" s="33">
        <f t="shared" si="25"/>
        <v>57.89</v>
      </c>
      <c r="J388" s="33">
        <f t="shared" si="31"/>
        <v>68.7</v>
      </c>
    </row>
    <row r="389" spans="1:10" ht="51.95" customHeight="1" thickBot="1" x14ac:dyDescent="0.3">
      <c r="A389" s="30" t="s">
        <v>980</v>
      </c>
      <c r="B389" s="31" t="s">
        <v>981</v>
      </c>
      <c r="C389" s="30" t="s">
        <v>59</v>
      </c>
      <c r="D389" s="30" t="s">
        <v>982</v>
      </c>
      <c r="E389" s="32" t="s">
        <v>104</v>
      </c>
      <c r="F389" s="31">
        <v>10.029999999999999</v>
      </c>
      <c r="G389" s="183">
        <v>24.83</v>
      </c>
      <c r="H389" s="33">
        <f t="shared" si="30"/>
        <v>29.47</v>
      </c>
      <c r="I389" s="33">
        <f t="shared" si="25"/>
        <v>249.04</v>
      </c>
      <c r="J389" s="33">
        <f t="shared" si="31"/>
        <v>295.58</v>
      </c>
    </row>
    <row r="390" spans="1:10" ht="26.1" customHeight="1" thickBot="1" x14ac:dyDescent="0.3">
      <c r="A390" s="30" t="s">
        <v>983</v>
      </c>
      <c r="B390" s="31" t="s">
        <v>978</v>
      </c>
      <c r="C390" s="30" t="s">
        <v>59</v>
      </c>
      <c r="D390" s="30" t="s">
        <v>979</v>
      </c>
      <c r="E390" s="32" t="s">
        <v>104</v>
      </c>
      <c r="F390" s="31">
        <v>14.73</v>
      </c>
      <c r="G390" s="183">
        <v>16.88</v>
      </c>
      <c r="H390" s="33">
        <f t="shared" si="30"/>
        <v>20.03</v>
      </c>
      <c r="I390" s="33">
        <f t="shared" si="25"/>
        <v>248.64</v>
      </c>
      <c r="J390" s="33">
        <f t="shared" si="31"/>
        <v>295.04000000000002</v>
      </c>
    </row>
    <row r="391" spans="1:10" ht="51.95" customHeight="1" thickBot="1" x14ac:dyDescent="0.3">
      <c r="A391" s="30" t="s">
        <v>984</v>
      </c>
      <c r="B391" s="31" t="s">
        <v>887</v>
      </c>
      <c r="C391" s="30" t="s">
        <v>59</v>
      </c>
      <c r="D391" s="30" t="s">
        <v>888</v>
      </c>
      <c r="E391" s="32" t="s">
        <v>104</v>
      </c>
      <c r="F391" s="31">
        <v>14.73</v>
      </c>
      <c r="G391" s="183">
        <v>7.92</v>
      </c>
      <c r="H391" s="33">
        <f t="shared" si="30"/>
        <v>9.4</v>
      </c>
      <c r="I391" s="33">
        <f t="shared" si="25"/>
        <v>116.66</v>
      </c>
      <c r="J391" s="33">
        <f t="shared" si="31"/>
        <v>138.46</v>
      </c>
    </row>
    <row r="392" spans="1:10" ht="39" customHeight="1" thickBot="1" x14ac:dyDescent="0.3">
      <c r="A392" s="30" t="s">
        <v>985</v>
      </c>
      <c r="B392" s="31" t="s">
        <v>986</v>
      </c>
      <c r="C392" s="30" t="s">
        <v>59</v>
      </c>
      <c r="D392" s="30" t="s">
        <v>987</v>
      </c>
      <c r="E392" s="32" t="s">
        <v>54</v>
      </c>
      <c r="F392" s="31">
        <v>32</v>
      </c>
      <c r="G392" s="183">
        <v>12.34</v>
      </c>
      <c r="H392" s="33">
        <f t="shared" si="30"/>
        <v>14.64</v>
      </c>
      <c r="I392" s="33">
        <f t="shared" si="25"/>
        <v>394.88</v>
      </c>
      <c r="J392" s="33">
        <f t="shared" si="31"/>
        <v>468.48</v>
      </c>
    </row>
    <row r="393" spans="1:10" ht="39" customHeight="1" thickBot="1" x14ac:dyDescent="0.3">
      <c r="A393" s="30" t="s">
        <v>988</v>
      </c>
      <c r="B393" s="31" t="s">
        <v>989</v>
      </c>
      <c r="C393" s="30" t="s">
        <v>59</v>
      </c>
      <c r="D393" s="30" t="s">
        <v>990</v>
      </c>
      <c r="E393" s="32" t="s">
        <v>54</v>
      </c>
      <c r="F393" s="31">
        <v>3</v>
      </c>
      <c r="G393" s="183">
        <v>17.43</v>
      </c>
      <c r="H393" s="33">
        <f t="shared" si="30"/>
        <v>20.69</v>
      </c>
      <c r="I393" s="33">
        <f t="shared" si="25"/>
        <v>52.29</v>
      </c>
      <c r="J393" s="33">
        <f t="shared" si="31"/>
        <v>62.07</v>
      </c>
    </row>
    <row r="394" spans="1:10" ht="26.1" customHeight="1" thickBot="1" x14ac:dyDescent="0.3">
      <c r="A394" s="30" t="s">
        <v>991</v>
      </c>
      <c r="B394" s="31" t="s">
        <v>992</v>
      </c>
      <c r="C394" s="30" t="s">
        <v>59</v>
      </c>
      <c r="D394" s="30" t="s">
        <v>993</v>
      </c>
      <c r="E394" s="32" t="s">
        <v>54</v>
      </c>
      <c r="F394" s="31">
        <v>3</v>
      </c>
      <c r="G394" s="183">
        <v>19.73</v>
      </c>
      <c r="H394" s="33">
        <f t="shared" si="30"/>
        <v>23.42</v>
      </c>
      <c r="I394" s="33">
        <f t="shared" si="25"/>
        <v>59.19</v>
      </c>
      <c r="J394" s="33">
        <f t="shared" si="31"/>
        <v>70.260000000000005</v>
      </c>
    </row>
    <row r="395" spans="1:10" ht="39" customHeight="1" thickBot="1" x14ac:dyDescent="0.3">
      <c r="A395" s="30" t="s">
        <v>994</v>
      </c>
      <c r="B395" s="31" t="s">
        <v>995</v>
      </c>
      <c r="C395" s="30" t="s">
        <v>59</v>
      </c>
      <c r="D395" s="30" t="s">
        <v>996</v>
      </c>
      <c r="E395" s="32" t="s">
        <v>54</v>
      </c>
      <c r="F395" s="31">
        <v>1</v>
      </c>
      <c r="G395" s="183">
        <v>18.22</v>
      </c>
      <c r="H395" s="33">
        <f t="shared" si="30"/>
        <v>21.62</v>
      </c>
      <c r="I395" s="33">
        <f t="shared" si="25"/>
        <v>18.22</v>
      </c>
      <c r="J395" s="33">
        <f t="shared" si="31"/>
        <v>21.62</v>
      </c>
    </row>
    <row r="396" spans="1:10" ht="39" customHeight="1" thickBot="1" x14ac:dyDescent="0.3">
      <c r="A396" s="30" t="s">
        <v>997</v>
      </c>
      <c r="B396" s="31" t="s">
        <v>998</v>
      </c>
      <c r="C396" s="30" t="s">
        <v>52</v>
      </c>
      <c r="D396" s="30" t="s">
        <v>999</v>
      </c>
      <c r="E396" s="32" t="s">
        <v>54</v>
      </c>
      <c r="F396" s="31">
        <v>1</v>
      </c>
      <c r="G396" s="183">
        <v>17.21</v>
      </c>
      <c r="H396" s="33">
        <f t="shared" si="30"/>
        <v>20.420000000000002</v>
      </c>
      <c r="I396" s="33">
        <f t="shared" si="25"/>
        <v>17.21</v>
      </c>
      <c r="J396" s="33">
        <f t="shared" si="31"/>
        <v>20.420000000000002</v>
      </c>
    </row>
    <row r="397" spans="1:10" ht="39" customHeight="1" thickBot="1" x14ac:dyDescent="0.3">
      <c r="A397" s="30" t="s">
        <v>1000</v>
      </c>
      <c r="B397" s="31" t="s">
        <v>1001</v>
      </c>
      <c r="C397" s="30" t="s">
        <v>59</v>
      </c>
      <c r="D397" s="30" t="s">
        <v>1002</v>
      </c>
      <c r="E397" s="32" t="s">
        <v>54</v>
      </c>
      <c r="F397" s="31">
        <v>5</v>
      </c>
      <c r="G397" s="182">
        <v>19.260000000000002</v>
      </c>
      <c r="H397" s="33">
        <f t="shared" si="30"/>
        <v>22.86</v>
      </c>
      <c r="I397" s="33">
        <f t="shared" ref="I397:I460" si="32">TRUNC(G397*F397,2)</f>
        <v>96.3</v>
      </c>
      <c r="J397" s="33">
        <f t="shared" si="31"/>
        <v>114.3</v>
      </c>
    </row>
    <row r="398" spans="1:10" ht="39" customHeight="1" thickBot="1" x14ac:dyDescent="0.3">
      <c r="A398" s="30" t="s">
        <v>1003</v>
      </c>
      <c r="B398" s="31" t="s">
        <v>1004</v>
      </c>
      <c r="C398" s="30" t="s">
        <v>59</v>
      </c>
      <c r="D398" s="30" t="s">
        <v>1005</v>
      </c>
      <c r="E398" s="32" t="s">
        <v>54</v>
      </c>
      <c r="F398" s="31">
        <v>22</v>
      </c>
      <c r="G398" s="183">
        <v>13.35</v>
      </c>
      <c r="H398" s="33">
        <f t="shared" si="30"/>
        <v>15.84</v>
      </c>
      <c r="I398" s="33">
        <f t="shared" si="32"/>
        <v>293.7</v>
      </c>
      <c r="J398" s="33">
        <f t="shared" si="31"/>
        <v>348.48</v>
      </c>
    </row>
    <row r="399" spans="1:10" ht="39" customHeight="1" thickBot="1" x14ac:dyDescent="0.3">
      <c r="A399" s="30" t="s">
        <v>1006</v>
      </c>
      <c r="B399" s="31" t="s">
        <v>1007</v>
      </c>
      <c r="C399" s="30" t="s">
        <v>59</v>
      </c>
      <c r="D399" s="30" t="s">
        <v>1008</v>
      </c>
      <c r="E399" s="32" t="s">
        <v>54</v>
      </c>
      <c r="F399" s="31">
        <v>10</v>
      </c>
      <c r="G399" s="183">
        <v>16.71</v>
      </c>
      <c r="H399" s="33">
        <f t="shared" si="30"/>
        <v>19.829999999999998</v>
      </c>
      <c r="I399" s="33">
        <f t="shared" si="32"/>
        <v>167.1</v>
      </c>
      <c r="J399" s="33">
        <f t="shared" si="31"/>
        <v>198.3</v>
      </c>
    </row>
    <row r="400" spans="1:10" ht="51.95" customHeight="1" thickBot="1" x14ac:dyDescent="0.3">
      <c r="A400" s="30" t="s">
        <v>1009</v>
      </c>
      <c r="B400" s="31" t="s">
        <v>1010</v>
      </c>
      <c r="C400" s="30" t="s">
        <v>59</v>
      </c>
      <c r="D400" s="30" t="s">
        <v>1011</v>
      </c>
      <c r="E400" s="32" t="s">
        <v>54</v>
      </c>
      <c r="F400" s="31">
        <v>4</v>
      </c>
      <c r="G400" s="183">
        <v>20.97</v>
      </c>
      <c r="H400" s="33">
        <f t="shared" si="30"/>
        <v>24.89</v>
      </c>
      <c r="I400" s="33">
        <f t="shared" si="32"/>
        <v>83.88</v>
      </c>
      <c r="J400" s="33">
        <f t="shared" si="31"/>
        <v>99.56</v>
      </c>
    </row>
    <row r="401" spans="1:10" ht="51.95" customHeight="1" thickBot="1" x14ac:dyDescent="0.3">
      <c r="A401" s="30" t="s">
        <v>1012</v>
      </c>
      <c r="B401" s="31" t="s">
        <v>1013</v>
      </c>
      <c r="C401" s="30" t="s">
        <v>59</v>
      </c>
      <c r="D401" s="30" t="s">
        <v>1014</v>
      </c>
      <c r="E401" s="32" t="s">
        <v>54</v>
      </c>
      <c r="F401" s="31">
        <v>1</v>
      </c>
      <c r="G401" s="183">
        <v>22.74</v>
      </c>
      <c r="H401" s="33">
        <f t="shared" si="30"/>
        <v>26.99</v>
      </c>
      <c r="I401" s="33">
        <f t="shared" si="32"/>
        <v>22.74</v>
      </c>
      <c r="J401" s="33">
        <f t="shared" si="31"/>
        <v>26.99</v>
      </c>
    </row>
    <row r="402" spans="1:10" ht="24" customHeight="1" thickBot="1" x14ac:dyDescent="0.3">
      <c r="A402" s="27" t="s">
        <v>1015</v>
      </c>
      <c r="B402" s="27"/>
      <c r="C402" s="27"/>
      <c r="D402" s="27" t="s">
        <v>1016</v>
      </c>
      <c r="E402" s="27"/>
      <c r="F402" s="28"/>
      <c r="G402" s="185"/>
      <c r="H402" s="27"/>
      <c r="I402" s="29"/>
      <c r="J402" s="29"/>
    </row>
    <row r="403" spans="1:10" ht="26.1" customHeight="1" thickBot="1" x14ac:dyDescent="0.3">
      <c r="A403" s="30" t="s">
        <v>1017</v>
      </c>
      <c r="B403" s="31" t="s">
        <v>1018</v>
      </c>
      <c r="C403" s="30" t="s">
        <v>59</v>
      </c>
      <c r="D403" s="30" t="s">
        <v>1019</v>
      </c>
      <c r="E403" s="32" t="s">
        <v>54</v>
      </c>
      <c r="F403" s="31">
        <v>9</v>
      </c>
      <c r="G403" s="183">
        <v>94.41</v>
      </c>
      <c r="H403" s="33">
        <f t="shared" ref="H403:H408" si="33">IFERROR(TRUNC(G403*(1+$B$5),2),"")</f>
        <v>112.07</v>
      </c>
      <c r="I403" s="33">
        <f t="shared" si="32"/>
        <v>849.69</v>
      </c>
      <c r="J403" s="33">
        <f t="shared" ref="J403:J408" si="34">IFERROR(TRUNC(H403*F403,2),"")</f>
        <v>1008.63</v>
      </c>
    </row>
    <row r="404" spans="1:10" ht="39" customHeight="1" thickBot="1" x14ac:dyDescent="0.3">
      <c r="A404" s="30" t="s">
        <v>1020</v>
      </c>
      <c r="B404" s="31" t="s">
        <v>1021</v>
      </c>
      <c r="C404" s="30" t="s">
        <v>52</v>
      </c>
      <c r="D404" s="30" t="s">
        <v>1022</v>
      </c>
      <c r="E404" s="32" t="s">
        <v>54</v>
      </c>
      <c r="F404" s="31">
        <v>4</v>
      </c>
      <c r="G404" s="183">
        <v>54.71</v>
      </c>
      <c r="H404" s="33">
        <f t="shared" si="33"/>
        <v>64.94</v>
      </c>
      <c r="I404" s="33">
        <f t="shared" si="32"/>
        <v>218.84</v>
      </c>
      <c r="J404" s="33">
        <f t="shared" si="34"/>
        <v>259.76</v>
      </c>
    </row>
    <row r="405" spans="1:10" ht="39" customHeight="1" thickBot="1" x14ac:dyDescent="0.3">
      <c r="A405" s="30" t="s">
        <v>1023</v>
      </c>
      <c r="B405" s="31" t="s">
        <v>1024</v>
      </c>
      <c r="C405" s="30" t="s">
        <v>59</v>
      </c>
      <c r="D405" s="30" t="s">
        <v>1025</v>
      </c>
      <c r="E405" s="32" t="s">
        <v>54</v>
      </c>
      <c r="F405" s="31">
        <v>2</v>
      </c>
      <c r="G405" s="183">
        <v>107.96</v>
      </c>
      <c r="H405" s="33">
        <f t="shared" si="33"/>
        <v>128.15</v>
      </c>
      <c r="I405" s="33">
        <f t="shared" si="32"/>
        <v>215.92</v>
      </c>
      <c r="J405" s="33">
        <f t="shared" si="34"/>
        <v>256.3</v>
      </c>
    </row>
    <row r="406" spans="1:10" ht="26.1" customHeight="1" thickBot="1" x14ac:dyDescent="0.3">
      <c r="A406" s="30" t="s">
        <v>1026</v>
      </c>
      <c r="B406" s="31" t="s">
        <v>1027</v>
      </c>
      <c r="C406" s="30" t="s">
        <v>59</v>
      </c>
      <c r="D406" s="30" t="s">
        <v>1028</v>
      </c>
      <c r="E406" s="32" t="s">
        <v>54</v>
      </c>
      <c r="F406" s="31">
        <v>10</v>
      </c>
      <c r="G406" s="183">
        <v>501.06</v>
      </c>
      <c r="H406" s="33">
        <f t="shared" si="33"/>
        <v>594.79999999999995</v>
      </c>
      <c r="I406" s="33">
        <f t="shared" si="32"/>
        <v>5010.6000000000004</v>
      </c>
      <c r="J406" s="33">
        <f t="shared" si="34"/>
        <v>5948</v>
      </c>
    </row>
    <row r="407" spans="1:10" ht="26.1" customHeight="1" thickBot="1" x14ac:dyDescent="0.3">
      <c r="A407" s="30" t="s">
        <v>1029</v>
      </c>
      <c r="B407" s="31" t="s">
        <v>1030</v>
      </c>
      <c r="C407" s="30" t="s">
        <v>52</v>
      </c>
      <c r="D407" s="30" t="s">
        <v>1031</v>
      </c>
      <c r="E407" s="32" t="s">
        <v>54</v>
      </c>
      <c r="F407" s="31">
        <v>10</v>
      </c>
      <c r="G407" s="183">
        <v>167.63</v>
      </c>
      <c r="H407" s="33">
        <f t="shared" si="33"/>
        <v>198.99</v>
      </c>
      <c r="I407" s="33">
        <f t="shared" si="32"/>
        <v>1676.3</v>
      </c>
      <c r="J407" s="33">
        <f t="shared" si="34"/>
        <v>1989.9</v>
      </c>
    </row>
    <row r="408" spans="1:10" ht="51.95" customHeight="1" thickBot="1" x14ac:dyDescent="0.3">
      <c r="A408" s="30" t="s">
        <v>1032</v>
      </c>
      <c r="B408" s="31" t="s">
        <v>1033</v>
      </c>
      <c r="C408" s="30" t="s">
        <v>52</v>
      </c>
      <c r="D408" s="30" t="s">
        <v>1034</v>
      </c>
      <c r="E408" s="32" t="s">
        <v>54</v>
      </c>
      <c r="F408" s="31">
        <v>10</v>
      </c>
      <c r="G408" s="183">
        <v>126.52</v>
      </c>
      <c r="H408" s="33">
        <f t="shared" si="33"/>
        <v>150.19</v>
      </c>
      <c r="I408" s="33">
        <f t="shared" si="32"/>
        <v>1265.2</v>
      </c>
      <c r="J408" s="33">
        <f t="shared" si="34"/>
        <v>1501.9</v>
      </c>
    </row>
    <row r="409" spans="1:10" ht="24" customHeight="1" thickBot="1" x14ac:dyDescent="0.3">
      <c r="A409" s="27" t="s">
        <v>1035</v>
      </c>
      <c r="B409" s="27"/>
      <c r="C409" s="27"/>
      <c r="D409" s="27" t="s">
        <v>1036</v>
      </c>
      <c r="E409" s="27"/>
      <c r="F409" s="28"/>
      <c r="G409" s="185"/>
      <c r="H409" s="27"/>
      <c r="I409" s="29"/>
      <c r="J409" s="29"/>
    </row>
    <row r="410" spans="1:10" ht="24" customHeight="1" thickBot="1" x14ac:dyDescent="0.3">
      <c r="A410" s="27" t="s">
        <v>1037</v>
      </c>
      <c r="B410" s="27"/>
      <c r="C410" s="27"/>
      <c r="D410" s="27" t="s">
        <v>1038</v>
      </c>
      <c r="E410" s="27"/>
      <c r="F410" s="28"/>
      <c r="G410" s="185"/>
      <c r="H410" s="27"/>
      <c r="I410" s="29"/>
      <c r="J410" s="29"/>
    </row>
    <row r="411" spans="1:10" ht="39" customHeight="1" thickBot="1" x14ac:dyDescent="0.3">
      <c r="A411" s="30" t="s">
        <v>1039</v>
      </c>
      <c r="B411" s="31" t="s">
        <v>1040</v>
      </c>
      <c r="C411" s="30" t="s">
        <v>59</v>
      </c>
      <c r="D411" s="30" t="s">
        <v>1041</v>
      </c>
      <c r="E411" s="32" t="s">
        <v>54</v>
      </c>
      <c r="F411" s="31">
        <v>8</v>
      </c>
      <c r="G411" s="183">
        <v>477.1</v>
      </c>
      <c r="H411" s="33">
        <f>IFERROR(TRUNC(G411*(1+$B$5),2),"")</f>
        <v>566.36</v>
      </c>
      <c r="I411" s="33">
        <f t="shared" si="32"/>
        <v>3816.8</v>
      </c>
      <c r="J411" s="33">
        <f>IFERROR(TRUNC(H411*F411,2),"")</f>
        <v>4530.88</v>
      </c>
    </row>
    <row r="412" spans="1:10" ht="65.099999999999994" customHeight="1" thickBot="1" x14ac:dyDescent="0.3">
      <c r="A412" s="30" t="s">
        <v>1042</v>
      </c>
      <c r="B412" s="31" t="s">
        <v>1043</v>
      </c>
      <c r="C412" s="30" t="s">
        <v>59</v>
      </c>
      <c r="D412" s="30" t="s">
        <v>1044</v>
      </c>
      <c r="E412" s="32" t="s">
        <v>54</v>
      </c>
      <c r="F412" s="31">
        <v>2</v>
      </c>
      <c r="G412" s="186">
        <v>2008.24</v>
      </c>
      <c r="H412" s="33">
        <f>IFERROR(TRUNC(G412*(1+$B$5),2),"")</f>
        <v>2383.98</v>
      </c>
      <c r="I412" s="33">
        <f t="shared" si="32"/>
        <v>4016.48</v>
      </c>
      <c r="J412" s="33">
        <f>IFERROR(TRUNC(H412*F412,2),"")</f>
        <v>4767.96</v>
      </c>
    </row>
    <row r="413" spans="1:10" ht="51.95" customHeight="1" thickBot="1" x14ac:dyDescent="0.3">
      <c r="A413" s="30" t="s">
        <v>1045</v>
      </c>
      <c r="B413" s="31" t="s">
        <v>1046</v>
      </c>
      <c r="C413" s="30" t="s">
        <v>59</v>
      </c>
      <c r="D413" s="30" t="s">
        <v>1047</v>
      </c>
      <c r="E413" s="32" t="s">
        <v>54</v>
      </c>
      <c r="F413" s="31">
        <v>1</v>
      </c>
      <c r="G413" s="187">
        <v>1831.14</v>
      </c>
      <c r="H413" s="33">
        <f>IFERROR(TRUNC(G413*(1+$B$5),2),"")</f>
        <v>2173.7399999999998</v>
      </c>
      <c r="I413" s="33">
        <f t="shared" si="32"/>
        <v>1831.14</v>
      </c>
      <c r="J413" s="33">
        <f>IFERROR(TRUNC(H413*F413,2),"")</f>
        <v>2173.7399999999998</v>
      </c>
    </row>
    <row r="414" spans="1:10" ht="51.95" customHeight="1" thickBot="1" x14ac:dyDescent="0.3">
      <c r="A414" s="30" t="s">
        <v>1048</v>
      </c>
      <c r="B414" s="31" t="s">
        <v>1049</v>
      </c>
      <c r="C414" s="30" t="s">
        <v>59</v>
      </c>
      <c r="D414" s="30" t="s">
        <v>1050</v>
      </c>
      <c r="E414" s="32" t="s">
        <v>54</v>
      </c>
      <c r="F414" s="31">
        <v>1</v>
      </c>
      <c r="G414" s="186">
        <v>1470.37</v>
      </c>
      <c r="H414" s="33">
        <f>IFERROR(TRUNC(G414*(1+$B$5),2),"")</f>
        <v>1745.47</v>
      </c>
      <c r="I414" s="33">
        <f t="shared" si="32"/>
        <v>1470.37</v>
      </c>
      <c r="J414" s="33">
        <f>IFERROR(TRUNC(H414*F414,2),"")</f>
        <v>1745.47</v>
      </c>
    </row>
    <row r="415" spans="1:10" ht="51.95" customHeight="1" thickBot="1" x14ac:dyDescent="0.3">
      <c r="A415" s="30" t="s">
        <v>1051</v>
      </c>
      <c r="B415" s="31" t="s">
        <v>1052</v>
      </c>
      <c r="C415" s="30" t="s">
        <v>52</v>
      </c>
      <c r="D415" s="30" t="s">
        <v>1053</v>
      </c>
      <c r="E415" s="32" t="s">
        <v>54</v>
      </c>
      <c r="F415" s="31">
        <v>1</v>
      </c>
      <c r="G415" s="186">
        <v>1470.37</v>
      </c>
      <c r="H415" s="33">
        <f>IFERROR(TRUNC(G415*(1+$B$5),2),"")</f>
        <v>1745.47</v>
      </c>
      <c r="I415" s="33">
        <f t="shared" si="32"/>
        <v>1470.37</v>
      </c>
      <c r="J415" s="33">
        <f>IFERROR(TRUNC(H415*F415,2),"")</f>
        <v>1745.47</v>
      </c>
    </row>
    <row r="416" spans="1:10" ht="24" customHeight="1" thickBot="1" x14ac:dyDescent="0.3">
      <c r="A416" s="27" t="s">
        <v>1054</v>
      </c>
      <c r="B416" s="27"/>
      <c r="C416" s="27"/>
      <c r="D416" s="27" t="s">
        <v>1055</v>
      </c>
      <c r="E416" s="27"/>
      <c r="F416" s="28"/>
      <c r="G416" s="185"/>
      <c r="H416" s="27"/>
      <c r="I416" s="29"/>
      <c r="J416" s="29"/>
    </row>
    <row r="417" spans="1:10" ht="51.95" customHeight="1" thickBot="1" x14ac:dyDescent="0.3">
      <c r="A417" s="30" t="s">
        <v>1056</v>
      </c>
      <c r="B417" s="31" t="s">
        <v>1057</v>
      </c>
      <c r="C417" s="30" t="s">
        <v>52</v>
      </c>
      <c r="D417" s="30" t="s">
        <v>1058</v>
      </c>
      <c r="E417" s="32" t="s">
        <v>54</v>
      </c>
      <c r="F417" s="31">
        <v>11</v>
      </c>
      <c r="G417" s="183">
        <v>100.18</v>
      </c>
      <c r="H417" s="33">
        <f t="shared" ref="H417:H422" si="35">IFERROR(TRUNC(G417*(1+$B$5),2),"")</f>
        <v>118.92</v>
      </c>
      <c r="I417" s="33">
        <f t="shared" si="32"/>
        <v>1101.98</v>
      </c>
      <c r="J417" s="33">
        <f t="shared" ref="J417:J422" si="36">IFERROR(TRUNC(H417*F417,2),"")</f>
        <v>1308.1199999999999</v>
      </c>
    </row>
    <row r="418" spans="1:10" ht="39" customHeight="1" thickBot="1" x14ac:dyDescent="0.3">
      <c r="A418" s="30" t="s">
        <v>1059</v>
      </c>
      <c r="B418" s="31" t="s">
        <v>1060</v>
      </c>
      <c r="C418" s="30" t="s">
        <v>59</v>
      </c>
      <c r="D418" s="30" t="s">
        <v>1061</v>
      </c>
      <c r="E418" s="32" t="s">
        <v>54</v>
      </c>
      <c r="F418" s="31">
        <v>4</v>
      </c>
      <c r="G418" s="183">
        <v>27.73</v>
      </c>
      <c r="H418" s="33">
        <f t="shared" si="35"/>
        <v>32.909999999999997</v>
      </c>
      <c r="I418" s="33">
        <f t="shared" si="32"/>
        <v>110.92</v>
      </c>
      <c r="J418" s="33">
        <f t="shared" si="36"/>
        <v>131.63999999999999</v>
      </c>
    </row>
    <row r="419" spans="1:10" ht="26.1" customHeight="1" thickBot="1" x14ac:dyDescent="0.3">
      <c r="A419" s="30" t="s">
        <v>1062</v>
      </c>
      <c r="B419" s="31" t="s">
        <v>1063</v>
      </c>
      <c r="C419" s="30" t="s">
        <v>59</v>
      </c>
      <c r="D419" s="30" t="s">
        <v>1064</v>
      </c>
      <c r="E419" s="32" t="s">
        <v>54</v>
      </c>
      <c r="F419" s="31">
        <v>10</v>
      </c>
      <c r="G419" s="183">
        <v>156.38999999999999</v>
      </c>
      <c r="H419" s="33">
        <f t="shared" si="35"/>
        <v>185.65</v>
      </c>
      <c r="I419" s="33">
        <f t="shared" si="32"/>
        <v>1563.9</v>
      </c>
      <c r="J419" s="33">
        <f t="shared" si="36"/>
        <v>1856.5</v>
      </c>
    </row>
    <row r="420" spans="1:10" ht="39" customHeight="1" thickBot="1" x14ac:dyDescent="0.3">
      <c r="A420" s="30" t="s">
        <v>1065</v>
      </c>
      <c r="B420" s="31" t="s">
        <v>1066</v>
      </c>
      <c r="C420" s="30" t="s">
        <v>52</v>
      </c>
      <c r="D420" s="30" t="s">
        <v>1067</v>
      </c>
      <c r="E420" s="32" t="s">
        <v>54</v>
      </c>
      <c r="F420" s="31">
        <v>2</v>
      </c>
      <c r="G420" s="183">
        <v>196.27</v>
      </c>
      <c r="H420" s="33">
        <f t="shared" si="35"/>
        <v>232.99</v>
      </c>
      <c r="I420" s="33">
        <f t="shared" si="32"/>
        <v>392.54</v>
      </c>
      <c r="J420" s="33">
        <f t="shared" si="36"/>
        <v>465.98</v>
      </c>
    </row>
    <row r="421" spans="1:10" ht="39" customHeight="1" thickBot="1" x14ac:dyDescent="0.3">
      <c r="A421" s="30" t="s">
        <v>1068</v>
      </c>
      <c r="B421" s="31" t="s">
        <v>1069</v>
      </c>
      <c r="C421" s="30" t="s">
        <v>52</v>
      </c>
      <c r="D421" s="30" t="s">
        <v>1070</v>
      </c>
      <c r="E421" s="32" t="s">
        <v>54</v>
      </c>
      <c r="F421" s="31">
        <v>10</v>
      </c>
      <c r="G421" s="183">
        <v>43.01</v>
      </c>
      <c r="H421" s="33">
        <f t="shared" si="35"/>
        <v>51.05</v>
      </c>
      <c r="I421" s="33">
        <f t="shared" si="32"/>
        <v>430.1</v>
      </c>
      <c r="J421" s="33">
        <f t="shared" si="36"/>
        <v>510.5</v>
      </c>
    </row>
    <row r="422" spans="1:10" ht="39" customHeight="1" thickBot="1" x14ac:dyDescent="0.3">
      <c r="A422" s="30" t="s">
        <v>1071</v>
      </c>
      <c r="B422" s="31" t="s">
        <v>1072</v>
      </c>
      <c r="C422" s="30" t="s">
        <v>59</v>
      </c>
      <c r="D422" s="30" t="s">
        <v>1073</v>
      </c>
      <c r="E422" s="32" t="s">
        <v>54</v>
      </c>
      <c r="F422" s="31">
        <v>2</v>
      </c>
      <c r="G422" s="183">
        <v>56.42</v>
      </c>
      <c r="H422" s="33">
        <f t="shared" si="35"/>
        <v>66.97</v>
      </c>
      <c r="I422" s="33">
        <f t="shared" si="32"/>
        <v>112.84</v>
      </c>
      <c r="J422" s="33">
        <f t="shared" si="36"/>
        <v>133.94</v>
      </c>
    </row>
    <row r="423" spans="1:10" ht="24" customHeight="1" thickBot="1" x14ac:dyDescent="0.3">
      <c r="A423" s="27" t="s">
        <v>1074</v>
      </c>
      <c r="B423" s="27"/>
      <c r="C423" s="27"/>
      <c r="D423" s="27" t="s">
        <v>1075</v>
      </c>
      <c r="E423" s="27"/>
      <c r="F423" s="28"/>
      <c r="G423" s="185"/>
      <c r="H423" s="27"/>
      <c r="I423" s="29"/>
      <c r="J423" s="29"/>
    </row>
    <row r="424" spans="1:10" ht="51.95" customHeight="1" thickBot="1" x14ac:dyDescent="0.3">
      <c r="A424" s="30" t="s">
        <v>1076</v>
      </c>
      <c r="B424" s="31" t="s">
        <v>1077</v>
      </c>
      <c r="C424" s="30" t="s">
        <v>59</v>
      </c>
      <c r="D424" s="30" t="s">
        <v>1078</v>
      </c>
      <c r="E424" s="32" t="s">
        <v>54</v>
      </c>
      <c r="F424" s="31">
        <v>14</v>
      </c>
      <c r="G424" s="183">
        <v>13.46</v>
      </c>
      <c r="H424" s="33">
        <f t="shared" ref="H424:H440" si="37">IFERROR(TRUNC(G424*(1+$B$5),2),"")</f>
        <v>15.97</v>
      </c>
      <c r="I424" s="33">
        <f t="shared" si="32"/>
        <v>188.44</v>
      </c>
      <c r="J424" s="33">
        <f t="shared" ref="J424:J440" si="38">IFERROR(TRUNC(H424*F424,2),"")</f>
        <v>223.58</v>
      </c>
    </row>
    <row r="425" spans="1:10" ht="51.95" customHeight="1" thickBot="1" x14ac:dyDescent="0.3">
      <c r="A425" s="30" t="s">
        <v>1079</v>
      </c>
      <c r="B425" s="31" t="s">
        <v>1080</v>
      </c>
      <c r="C425" s="30" t="s">
        <v>59</v>
      </c>
      <c r="D425" s="30" t="s">
        <v>1081</v>
      </c>
      <c r="E425" s="32" t="s">
        <v>54</v>
      </c>
      <c r="F425" s="31">
        <v>7</v>
      </c>
      <c r="G425" s="183">
        <v>28.74</v>
      </c>
      <c r="H425" s="33">
        <f t="shared" si="37"/>
        <v>34.11</v>
      </c>
      <c r="I425" s="33">
        <f t="shared" si="32"/>
        <v>201.18</v>
      </c>
      <c r="J425" s="33">
        <f t="shared" si="38"/>
        <v>238.77</v>
      </c>
    </row>
    <row r="426" spans="1:10" ht="51.95" customHeight="1" thickBot="1" x14ac:dyDescent="0.3">
      <c r="A426" s="30" t="s">
        <v>1082</v>
      </c>
      <c r="B426" s="31" t="s">
        <v>1083</v>
      </c>
      <c r="C426" s="30" t="s">
        <v>59</v>
      </c>
      <c r="D426" s="30" t="s">
        <v>1084</v>
      </c>
      <c r="E426" s="32" t="s">
        <v>54</v>
      </c>
      <c r="F426" s="31">
        <v>10</v>
      </c>
      <c r="G426" s="183">
        <v>27.9</v>
      </c>
      <c r="H426" s="33">
        <f t="shared" si="37"/>
        <v>33.119999999999997</v>
      </c>
      <c r="I426" s="33">
        <f t="shared" si="32"/>
        <v>279</v>
      </c>
      <c r="J426" s="33">
        <f t="shared" si="38"/>
        <v>331.2</v>
      </c>
    </row>
    <row r="427" spans="1:10" ht="51.95" customHeight="1" thickBot="1" x14ac:dyDescent="0.3">
      <c r="A427" s="30" t="s">
        <v>1085</v>
      </c>
      <c r="B427" s="31" t="s">
        <v>1086</v>
      </c>
      <c r="C427" s="30" t="s">
        <v>59</v>
      </c>
      <c r="D427" s="30" t="s">
        <v>1087</v>
      </c>
      <c r="E427" s="32" t="s">
        <v>54</v>
      </c>
      <c r="F427" s="31">
        <v>12</v>
      </c>
      <c r="G427" s="182">
        <v>15.9</v>
      </c>
      <c r="H427" s="33">
        <f t="shared" si="37"/>
        <v>18.87</v>
      </c>
      <c r="I427" s="33">
        <f t="shared" si="32"/>
        <v>190.8</v>
      </c>
      <c r="J427" s="33">
        <f t="shared" si="38"/>
        <v>226.44</v>
      </c>
    </row>
    <row r="428" spans="1:10" ht="51.95" customHeight="1" thickBot="1" x14ac:dyDescent="0.3">
      <c r="A428" s="30" t="s">
        <v>1088</v>
      </c>
      <c r="B428" s="31" t="s">
        <v>1089</v>
      </c>
      <c r="C428" s="30" t="s">
        <v>59</v>
      </c>
      <c r="D428" s="30" t="s">
        <v>1090</v>
      </c>
      <c r="E428" s="32" t="s">
        <v>54</v>
      </c>
      <c r="F428" s="31">
        <v>4</v>
      </c>
      <c r="G428" s="183">
        <v>15.17</v>
      </c>
      <c r="H428" s="33">
        <f t="shared" si="37"/>
        <v>18</v>
      </c>
      <c r="I428" s="33">
        <f t="shared" si="32"/>
        <v>60.68</v>
      </c>
      <c r="J428" s="33">
        <f t="shared" si="38"/>
        <v>72</v>
      </c>
    </row>
    <row r="429" spans="1:10" ht="51.95" customHeight="1" thickBot="1" x14ac:dyDescent="0.3">
      <c r="A429" s="30" t="s">
        <v>1091</v>
      </c>
      <c r="B429" s="31" t="s">
        <v>1092</v>
      </c>
      <c r="C429" s="30" t="s">
        <v>59</v>
      </c>
      <c r="D429" s="30" t="s">
        <v>1093</v>
      </c>
      <c r="E429" s="32" t="s">
        <v>54</v>
      </c>
      <c r="F429" s="31">
        <v>10</v>
      </c>
      <c r="G429" s="183">
        <v>10.75</v>
      </c>
      <c r="H429" s="33">
        <f t="shared" si="37"/>
        <v>12.76</v>
      </c>
      <c r="I429" s="33">
        <f t="shared" si="32"/>
        <v>107.5</v>
      </c>
      <c r="J429" s="33">
        <f t="shared" si="38"/>
        <v>127.6</v>
      </c>
    </row>
    <row r="430" spans="1:10" ht="51.95" customHeight="1" thickBot="1" x14ac:dyDescent="0.3">
      <c r="A430" s="30" t="s">
        <v>1094</v>
      </c>
      <c r="B430" s="31" t="s">
        <v>1095</v>
      </c>
      <c r="C430" s="30" t="s">
        <v>52</v>
      </c>
      <c r="D430" s="30" t="s">
        <v>1096</v>
      </c>
      <c r="E430" s="32" t="s">
        <v>54</v>
      </c>
      <c r="F430" s="31">
        <v>10</v>
      </c>
      <c r="G430" s="183">
        <v>6.42</v>
      </c>
      <c r="H430" s="33">
        <f t="shared" si="37"/>
        <v>7.62</v>
      </c>
      <c r="I430" s="33">
        <f t="shared" si="32"/>
        <v>64.2</v>
      </c>
      <c r="J430" s="33">
        <f t="shared" si="38"/>
        <v>76.2</v>
      </c>
    </row>
    <row r="431" spans="1:10" ht="51.95" customHeight="1" thickBot="1" x14ac:dyDescent="0.3">
      <c r="A431" s="30" t="s">
        <v>1097</v>
      </c>
      <c r="B431" s="31" t="s">
        <v>1098</v>
      </c>
      <c r="C431" s="30" t="s">
        <v>59</v>
      </c>
      <c r="D431" s="30" t="s">
        <v>1099</v>
      </c>
      <c r="E431" s="32" t="s">
        <v>54</v>
      </c>
      <c r="F431" s="31">
        <v>7</v>
      </c>
      <c r="G431" s="183">
        <v>51.85</v>
      </c>
      <c r="H431" s="33">
        <f t="shared" si="37"/>
        <v>61.55</v>
      </c>
      <c r="I431" s="33">
        <f t="shared" si="32"/>
        <v>362.95</v>
      </c>
      <c r="J431" s="33">
        <f t="shared" si="38"/>
        <v>430.85</v>
      </c>
    </row>
    <row r="432" spans="1:10" ht="51.95" customHeight="1" thickBot="1" x14ac:dyDescent="0.3">
      <c r="A432" s="30" t="s">
        <v>1100</v>
      </c>
      <c r="B432" s="31" t="s">
        <v>1101</v>
      </c>
      <c r="C432" s="30" t="s">
        <v>52</v>
      </c>
      <c r="D432" s="30" t="s">
        <v>1102</v>
      </c>
      <c r="E432" s="32" t="s">
        <v>54</v>
      </c>
      <c r="F432" s="31">
        <v>1</v>
      </c>
      <c r="G432" s="183">
        <v>36.200000000000003</v>
      </c>
      <c r="H432" s="33">
        <f t="shared" si="37"/>
        <v>42.97</v>
      </c>
      <c r="I432" s="33">
        <f t="shared" si="32"/>
        <v>36.200000000000003</v>
      </c>
      <c r="J432" s="33">
        <f t="shared" si="38"/>
        <v>42.97</v>
      </c>
    </row>
    <row r="433" spans="1:10" ht="51.95" customHeight="1" thickBot="1" x14ac:dyDescent="0.3">
      <c r="A433" s="30" t="s">
        <v>1103</v>
      </c>
      <c r="B433" s="31" t="s">
        <v>1104</v>
      </c>
      <c r="C433" s="30" t="s">
        <v>52</v>
      </c>
      <c r="D433" s="30" t="s">
        <v>1105</v>
      </c>
      <c r="E433" s="32" t="s">
        <v>54</v>
      </c>
      <c r="F433" s="31">
        <v>4</v>
      </c>
      <c r="G433" s="183">
        <v>43.42</v>
      </c>
      <c r="H433" s="33">
        <f t="shared" si="37"/>
        <v>51.54</v>
      </c>
      <c r="I433" s="33">
        <f t="shared" si="32"/>
        <v>173.68</v>
      </c>
      <c r="J433" s="33">
        <f t="shared" si="38"/>
        <v>206.16</v>
      </c>
    </row>
    <row r="434" spans="1:10" ht="39" customHeight="1" thickBot="1" x14ac:dyDescent="0.3">
      <c r="A434" s="30" t="s">
        <v>1106</v>
      </c>
      <c r="B434" s="31" t="s">
        <v>1107</v>
      </c>
      <c r="C434" s="30" t="s">
        <v>52</v>
      </c>
      <c r="D434" s="30" t="s">
        <v>1108</v>
      </c>
      <c r="E434" s="32" t="s">
        <v>54</v>
      </c>
      <c r="F434" s="31">
        <v>1</v>
      </c>
      <c r="G434" s="183">
        <v>16.71</v>
      </c>
      <c r="H434" s="33">
        <f t="shared" si="37"/>
        <v>19.829999999999998</v>
      </c>
      <c r="I434" s="33">
        <f t="shared" si="32"/>
        <v>16.71</v>
      </c>
      <c r="J434" s="33">
        <f t="shared" si="38"/>
        <v>19.829999999999998</v>
      </c>
    </row>
    <row r="435" spans="1:10" ht="39" customHeight="1" thickBot="1" x14ac:dyDescent="0.3">
      <c r="A435" s="30" t="s">
        <v>1109</v>
      </c>
      <c r="B435" s="31" t="s">
        <v>1110</v>
      </c>
      <c r="C435" s="30" t="s">
        <v>59</v>
      </c>
      <c r="D435" s="30" t="s">
        <v>1111</v>
      </c>
      <c r="E435" s="32" t="s">
        <v>104</v>
      </c>
      <c r="F435" s="31">
        <v>131.15</v>
      </c>
      <c r="G435" s="183">
        <v>38.76</v>
      </c>
      <c r="H435" s="33">
        <f t="shared" si="37"/>
        <v>46.01</v>
      </c>
      <c r="I435" s="33">
        <f t="shared" si="32"/>
        <v>5083.37</v>
      </c>
      <c r="J435" s="33">
        <f t="shared" si="38"/>
        <v>6034.21</v>
      </c>
    </row>
    <row r="436" spans="1:10" ht="39" customHeight="1" thickBot="1" x14ac:dyDescent="0.3">
      <c r="A436" s="30" t="s">
        <v>1112</v>
      </c>
      <c r="B436" s="31" t="s">
        <v>1113</v>
      </c>
      <c r="C436" s="30" t="s">
        <v>59</v>
      </c>
      <c r="D436" s="30" t="s">
        <v>1114</v>
      </c>
      <c r="E436" s="32" t="s">
        <v>104</v>
      </c>
      <c r="F436" s="31">
        <v>18.88</v>
      </c>
      <c r="G436" s="183">
        <v>22.02</v>
      </c>
      <c r="H436" s="33">
        <f t="shared" si="37"/>
        <v>26.13</v>
      </c>
      <c r="I436" s="33">
        <f t="shared" si="32"/>
        <v>415.73</v>
      </c>
      <c r="J436" s="33">
        <f t="shared" si="38"/>
        <v>493.33</v>
      </c>
    </row>
    <row r="437" spans="1:10" ht="39" customHeight="1" thickBot="1" x14ac:dyDescent="0.3">
      <c r="A437" s="30" t="s">
        <v>1115</v>
      </c>
      <c r="B437" s="31" t="s">
        <v>1116</v>
      </c>
      <c r="C437" s="30" t="s">
        <v>59</v>
      </c>
      <c r="D437" s="30" t="s">
        <v>1117</v>
      </c>
      <c r="E437" s="32" t="s">
        <v>104</v>
      </c>
      <c r="F437" s="31">
        <v>29.33</v>
      </c>
      <c r="G437" s="183">
        <v>27.83</v>
      </c>
      <c r="H437" s="33">
        <f t="shared" si="37"/>
        <v>33.03</v>
      </c>
      <c r="I437" s="33">
        <f t="shared" si="32"/>
        <v>816.25</v>
      </c>
      <c r="J437" s="33">
        <f t="shared" si="38"/>
        <v>968.76</v>
      </c>
    </row>
    <row r="438" spans="1:10" ht="39" customHeight="1" thickBot="1" x14ac:dyDescent="0.3">
      <c r="A438" s="30" t="s">
        <v>1118</v>
      </c>
      <c r="B438" s="31" t="s">
        <v>1119</v>
      </c>
      <c r="C438" s="30" t="s">
        <v>59</v>
      </c>
      <c r="D438" s="30" t="s">
        <v>1120</v>
      </c>
      <c r="E438" s="32" t="s">
        <v>104</v>
      </c>
      <c r="F438" s="31">
        <v>1.91</v>
      </c>
      <c r="G438" s="183">
        <v>34.67</v>
      </c>
      <c r="H438" s="33">
        <f t="shared" si="37"/>
        <v>41.15</v>
      </c>
      <c r="I438" s="33">
        <f t="shared" si="32"/>
        <v>66.209999999999994</v>
      </c>
      <c r="J438" s="33">
        <f t="shared" si="38"/>
        <v>78.59</v>
      </c>
    </row>
    <row r="439" spans="1:10" ht="26.1" customHeight="1" thickBot="1" x14ac:dyDescent="0.3">
      <c r="A439" s="30" t="s">
        <v>1121</v>
      </c>
      <c r="B439" s="31" t="s">
        <v>1122</v>
      </c>
      <c r="C439" s="30" t="s">
        <v>59</v>
      </c>
      <c r="D439" s="30" t="s">
        <v>1123</v>
      </c>
      <c r="E439" s="32" t="s">
        <v>111</v>
      </c>
      <c r="F439" s="31">
        <v>20.97</v>
      </c>
      <c r="G439" s="183">
        <v>86.67</v>
      </c>
      <c r="H439" s="33">
        <f t="shared" si="37"/>
        <v>102.88</v>
      </c>
      <c r="I439" s="33">
        <f t="shared" si="32"/>
        <v>1817.46</v>
      </c>
      <c r="J439" s="33">
        <f t="shared" si="38"/>
        <v>2157.39</v>
      </c>
    </row>
    <row r="440" spans="1:10" ht="39" customHeight="1" thickBot="1" x14ac:dyDescent="0.3">
      <c r="A440" s="30" t="s">
        <v>1124</v>
      </c>
      <c r="B440" s="31" t="s">
        <v>1125</v>
      </c>
      <c r="C440" s="30" t="s">
        <v>59</v>
      </c>
      <c r="D440" s="30" t="s">
        <v>1126</v>
      </c>
      <c r="E440" s="32" t="s">
        <v>111</v>
      </c>
      <c r="F440" s="31">
        <v>13.06</v>
      </c>
      <c r="G440" s="183">
        <v>328.63</v>
      </c>
      <c r="H440" s="33">
        <f t="shared" si="37"/>
        <v>390.11</v>
      </c>
      <c r="I440" s="33">
        <f t="shared" si="32"/>
        <v>4291.8999999999996</v>
      </c>
      <c r="J440" s="33">
        <f t="shared" si="38"/>
        <v>5094.83</v>
      </c>
    </row>
    <row r="441" spans="1:10" ht="24" customHeight="1" thickBot="1" x14ac:dyDescent="0.3">
      <c r="A441" s="27" t="s">
        <v>1127</v>
      </c>
      <c r="B441" s="27"/>
      <c r="C441" s="27"/>
      <c r="D441" s="27" t="s">
        <v>1128</v>
      </c>
      <c r="E441" s="27"/>
      <c r="F441" s="28"/>
      <c r="G441" s="71"/>
      <c r="H441" s="27"/>
      <c r="I441" s="29"/>
      <c r="J441" s="29"/>
    </row>
    <row r="442" spans="1:10" ht="39" customHeight="1" thickBot="1" x14ac:dyDescent="0.3">
      <c r="A442" s="30" t="s">
        <v>1129</v>
      </c>
      <c r="B442" s="31" t="s">
        <v>1130</v>
      </c>
      <c r="C442" s="30" t="s">
        <v>52</v>
      </c>
      <c r="D442" s="30" t="s">
        <v>1131</v>
      </c>
      <c r="E442" s="32" t="s">
        <v>54</v>
      </c>
      <c r="F442" s="31">
        <v>1</v>
      </c>
      <c r="G442" s="182">
        <v>27.45</v>
      </c>
      <c r="H442" s="33">
        <f t="shared" ref="H442:H456" si="39">IFERROR(TRUNC(G442*(1+$B$5),2),"")</f>
        <v>32.58</v>
      </c>
      <c r="I442" s="33">
        <f t="shared" si="32"/>
        <v>27.45</v>
      </c>
      <c r="J442" s="33">
        <f t="shared" ref="J442:J456" si="40">IFERROR(TRUNC(H442*F442,2),"")</f>
        <v>32.58</v>
      </c>
    </row>
    <row r="443" spans="1:10" ht="51.95" customHeight="1" thickBot="1" x14ac:dyDescent="0.3">
      <c r="A443" s="30" t="s">
        <v>1132</v>
      </c>
      <c r="B443" s="31" t="s">
        <v>1133</v>
      </c>
      <c r="C443" s="30" t="s">
        <v>59</v>
      </c>
      <c r="D443" s="30" t="s">
        <v>1134</v>
      </c>
      <c r="E443" s="32" t="s">
        <v>54</v>
      </c>
      <c r="F443" s="31">
        <v>6</v>
      </c>
      <c r="G443" s="183">
        <v>10.57</v>
      </c>
      <c r="H443" s="33">
        <f t="shared" si="39"/>
        <v>12.54</v>
      </c>
      <c r="I443" s="33">
        <f t="shared" si="32"/>
        <v>63.42</v>
      </c>
      <c r="J443" s="33">
        <f t="shared" si="40"/>
        <v>75.239999999999995</v>
      </c>
    </row>
    <row r="444" spans="1:10" ht="51.95" customHeight="1" thickBot="1" x14ac:dyDescent="0.3">
      <c r="A444" s="30" t="s">
        <v>1135</v>
      </c>
      <c r="B444" s="31" t="s">
        <v>1136</v>
      </c>
      <c r="C444" s="30" t="s">
        <v>59</v>
      </c>
      <c r="D444" s="30" t="s">
        <v>1137</v>
      </c>
      <c r="E444" s="32" t="s">
        <v>54</v>
      </c>
      <c r="F444" s="31">
        <v>26</v>
      </c>
      <c r="G444" s="183">
        <v>9.84</v>
      </c>
      <c r="H444" s="33">
        <f t="shared" si="39"/>
        <v>11.68</v>
      </c>
      <c r="I444" s="33">
        <f t="shared" si="32"/>
        <v>255.84</v>
      </c>
      <c r="J444" s="33">
        <f t="shared" si="40"/>
        <v>303.68</v>
      </c>
    </row>
    <row r="445" spans="1:10" ht="51.95" customHeight="1" thickBot="1" x14ac:dyDescent="0.3">
      <c r="A445" s="30" t="s">
        <v>1138</v>
      </c>
      <c r="B445" s="31" t="s">
        <v>1139</v>
      </c>
      <c r="C445" s="30" t="s">
        <v>59</v>
      </c>
      <c r="D445" s="30" t="s">
        <v>1140</v>
      </c>
      <c r="E445" s="32" t="s">
        <v>54</v>
      </c>
      <c r="F445" s="31">
        <v>1</v>
      </c>
      <c r="G445" s="183">
        <v>21.84</v>
      </c>
      <c r="H445" s="33">
        <f t="shared" si="39"/>
        <v>25.92</v>
      </c>
      <c r="I445" s="33">
        <f t="shared" si="32"/>
        <v>21.84</v>
      </c>
      <c r="J445" s="33">
        <f t="shared" si="40"/>
        <v>25.92</v>
      </c>
    </row>
    <row r="446" spans="1:10" ht="51.95" customHeight="1" thickBot="1" x14ac:dyDescent="0.3">
      <c r="A446" s="30" t="s">
        <v>1141</v>
      </c>
      <c r="B446" s="31" t="s">
        <v>1142</v>
      </c>
      <c r="C446" s="30" t="s">
        <v>59</v>
      </c>
      <c r="D446" s="30" t="s">
        <v>1143</v>
      </c>
      <c r="E446" s="32" t="s">
        <v>54</v>
      </c>
      <c r="F446" s="31">
        <v>3</v>
      </c>
      <c r="G446" s="183">
        <v>20.86</v>
      </c>
      <c r="H446" s="33">
        <f t="shared" si="39"/>
        <v>24.76</v>
      </c>
      <c r="I446" s="33">
        <f t="shared" si="32"/>
        <v>62.58</v>
      </c>
      <c r="J446" s="33">
        <f t="shared" si="40"/>
        <v>74.28</v>
      </c>
    </row>
    <row r="447" spans="1:10" ht="51.95" customHeight="1" thickBot="1" x14ac:dyDescent="0.3">
      <c r="A447" s="30" t="s">
        <v>1144</v>
      </c>
      <c r="B447" s="31" t="s">
        <v>1145</v>
      </c>
      <c r="C447" s="30" t="s">
        <v>59</v>
      </c>
      <c r="D447" s="30" t="s">
        <v>1146</v>
      </c>
      <c r="E447" s="32" t="s">
        <v>54</v>
      </c>
      <c r="F447" s="31">
        <v>1</v>
      </c>
      <c r="G447" s="183">
        <v>19.78</v>
      </c>
      <c r="H447" s="33">
        <f t="shared" si="39"/>
        <v>23.48</v>
      </c>
      <c r="I447" s="33">
        <f t="shared" si="32"/>
        <v>19.78</v>
      </c>
      <c r="J447" s="33">
        <f t="shared" si="40"/>
        <v>23.48</v>
      </c>
    </row>
    <row r="448" spans="1:10" ht="51.95" customHeight="1" thickBot="1" x14ac:dyDescent="0.3">
      <c r="A448" s="30" t="s">
        <v>1147</v>
      </c>
      <c r="B448" s="31" t="s">
        <v>1148</v>
      </c>
      <c r="C448" s="30" t="s">
        <v>52</v>
      </c>
      <c r="D448" s="30" t="s">
        <v>1149</v>
      </c>
      <c r="E448" s="32" t="s">
        <v>54</v>
      </c>
      <c r="F448" s="31">
        <v>3</v>
      </c>
      <c r="G448" s="183">
        <v>25.85</v>
      </c>
      <c r="H448" s="33">
        <f t="shared" si="39"/>
        <v>30.68</v>
      </c>
      <c r="I448" s="33">
        <f t="shared" si="32"/>
        <v>77.55</v>
      </c>
      <c r="J448" s="33">
        <f t="shared" si="40"/>
        <v>92.04</v>
      </c>
    </row>
    <row r="449" spans="1:10" ht="51.95" customHeight="1" thickBot="1" x14ac:dyDescent="0.3">
      <c r="A449" s="30" t="s">
        <v>1150</v>
      </c>
      <c r="B449" s="31" t="s">
        <v>1151</v>
      </c>
      <c r="C449" s="30" t="s">
        <v>59</v>
      </c>
      <c r="D449" s="30" t="s">
        <v>1152</v>
      </c>
      <c r="E449" s="32" t="s">
        <v>54</v>
      </c>
      <c r="F449" s="31">
        <v>1</v>
      </c>
      <c r="G449" s="183">
        <v>9.49</v>
      </c>
      <c r="H449" s="33">
        <f t="shared" si="39"/>
        <v>11.26</v>
      </c>
      <c r="I449" s="33">
        <f t="shared" si="32"/>
        <v>9.49</v>
      </c>
      <c r="J449" s="33">
        <f t="shared" si="40"/>
        <v>11.26</v>
      </c>
    </row>
    <row r="450" spans="1:10" ht="39" customHeight="1" thickBot="1" x14ac:dyDescent="0.3">
      <c r="A450" s="30" t="s">
        <v>1153</v>
      </c>
      <c r="B450" s="31" t="s">
        <v>1154</v>
      </c>
      <c r="C450" s="30" t="s">
        <v>52</v>
      </c>
      <c r="D450" s="30" t="s">
        <v>1155</v>
      </c>
      <c r="E450" s="32" t="s">
        <v>54</v>
      </c>
      <c r="F450" s="31">
        <v>1</v>
      </c>
      <c r="G450" s="183">
        <v>16.48</v>
      </c>
      <c r="H450" s="33">
        <f t="shared" si="39"/>
        <v>19.559999999999999</v>
      </c>
      <c r="I450" s="33">
        <f t="shared" si="32"/>
        <v>16.48</v>
      </c>
      <c r="J450" s="33">
        <f t="shared" si="40"/>
        <v>19.559999999999999</v>
      </c>
    </row>
    <row r="451" spans="1:10" ht="39" customHeight="1" thickBot="1" x14ac:dyDescent="0.3">
      <c r="A451" s="30" t="s">
        <v>1156</v>
      </c>
      <c r="B451" s="31" t="s">
        <v>1157</v>
      </c>
      <c r="C451" s="30" t="s">
        <v>52</v>
      </c>
      <c r="D451" s="30" t="s">
        <v>1158</v>
      </c>
      <c r="E451" s="32" t="s">
        <v>54</v>
      </c>
      <c r="F451" s="31">
        <v>1</v>
      </c>
      <c r="G451" s="183">
        <v>24.53</v>
      </c>
      <c r="H451" s="33">
        <f t="shared" si="39"/>
        <v>29.11</v>
      </c>
      <c r="I451" s="33">
        <f t="shared" si="32"/>
        <v>24.53</v>
      </c>
      <c r="J451" s="33">
        <f t="shared" si="40"/>
        <v>29.11</v>
      </c>
    </row>
    <row r="452" spans="1:10" ht="39" customHeight="1" thickBot="1" x14ac:dyDescent="0.3">
      <c r="A452" s="30" t="s">
        <v>1159</v>
      </c>
      <c r="B452" s="31" t="s">
        <v>1116</v>
      </c>
      <c r="C452" s="30" t="s">
        <v>59</v>
      </c>
      <c r="D452" s="30" t="s">
        <v>1117</v>
      </c>
      <c r="E452" s="32" t="s">
        <v>104</v>
      </c>
      <c r="F452" s="31">
        <v>64.010000000000005</v>
      </c>
      <c r="G452" s="183">
        <v>27.83</v>
      </c>
      <c r="H452" s="33">
        <f t="shared" si="39"/>
        <v>33.03</v>
      </c>
      <c r="I452" s="33">
        <f t="shared" si="32"/>
        <v>1781.39</v>
      </c>
      <c r="J452" s="33">
        <f t="shared" si="40"/>
        <v>2114.25</v>
      </c>
    </row>
    <row r="453" spans="1:10" ht="39" customHeight="1" thickBot="1" x14ac:dyDescent="0.3">
      <c r="A453" s="30" t="s">
        <v>1160</v>
      </c>
      <c r="B453" s="31" t="s">
        <v>1119</v>
      </c>
      <c r="C453" s="30" t="s">
        <v>59</v>
      </c>
      <c r="D453" s="30" t="s">
        <v>1120</v>
      </c>
      <c r="E453" s="32" t="s">
        <v>104</v>
      </c>
      <c r="F453" s="31">
        <v>35.409999999999997</v>
      </c>
      <c r="G453" s="183">
        <v>34.67</v>
      </c>
      <c r="H453" s="33">
        <f t="shared" si="39"/>
        <v>41.15</v>
      </c>
      <c r="I453" s="33">
        <f t="shared" si="32"/>
        <v>1227.6600000000001</v>
      </c>
      <c r="J453" s="33">
        <f t="shared" si="40"/>
        <v>1457.12</v>
      </c>
    </row>
    <row r="454" spans="1:10" ht="39" customHeight="1" thickBot="1" x14ac:dyDescent="0.3">
      <c r="A454" s="30" t="s">
        <v>1161</v>
      </c>
      <c r="B454" s="31" t="s">
        <v>1162</v>
      </c>
      <c r="C454" s="30" t="s">
        <v>59</v>
      </c>
      <c r="D454" s="30" t="s">
        <v>1163</v>
      </c>
      <c r="E454" s="32" t="s">
        <v>54</v>
      </c>
      <c r="F454" s="31">
        <v>24</v>
      </c>
      <c r="G454" s="183">
        <v>17.420000000000002</v>
      </c>
      <c r="H454" s="33">
        <f t="shared" si="39"/>
        <v>20.67</v>
      </c>
      <c r="I454" s="33">
        <f t="shared" si="32"/>
        <v>418.08</v>
      </c>
      <c r="J454" s="33">
        <f t="shared" si="40"/>
        <v>496.08</v>
      </c>
    </row>
    <row r="455" spans="1:10" ht="51.95" customHeight="1" thickBot="1" x14ac:dyDescent="0.3">
      <c r="A455" s="30" t="s">
        <v>1164</v>
      </c>
      <c r="B455" s="31" t="s">
        <v>1165</v>
      </c>
      <c r="C455" s="30" t="s">
        <v>52</v>
      </c>
      <c r="D455" s="30" t="s">
        <v>1166</v>
      </c>
      <c r="E455" s="32" t="s">
        <v>54</v>
      </c>
      <c r="F455" s="31">
        <v>7</v>
      </c>
      <c r="G455" s="182">
        <v>32.96</v>
      </c>
      <c r="H455" s="33">
        <f t="shared" si="39"/>
        <v>39.119999999999997</v>
      </c>
      <c r="I455" s="33">
        <f t="shared" si="32"/>
        <v>230.72</v>
      </c>
      <c r="J455" s="33">
        <f t="shared" si="40"/>
        <v>273.83999999999997</v>
      </c>
    </row>
    <row r="456" spans="1:10" ht="51.95" customHeight="1" thickBot="1" x14ac:dyDescent="0.3">
      <c r="A456" s="30" t="s">
        <v>1167</v>
      </c>
      <c r="B456" s="31" t="s">
        <v>1168</v>
      </c>
      <c r="C456" s="30" t="s">
        <v>52</v>
      </c>
      <c r="D456" s="30" t="s">
        <v>1169</v>
      </c>
      <c r="E456" s="32" t="s">
        <v>54</v>
      </c>
      <c r="F456" s="31">
        <v>2</v>
      </c>
      <c r="G456" s="183">
        <v>30.16</v>
      </c>
      <c r="H456" s="33">
        <f t="shared" si="39"/>
        <v>35.799999999999997</v>
      </c>
      <c r="I456" s="33">
        <f t="shared" si="32"/>
        <v>60.32</v>
      </c>
      <c r="J456" s="33">
        <f t="shared" si="40"/>
        <v>71.599999999999994</v>
      </c>
    </row>
    <row r="457" spans="1:10" ht="24" customHeight="1" thickBot="1" x14ac:dyDescent="0.3">
      <c r="A457" s="27" t="s">
        <v>1170</v>
      </c>
      <c r="B457" s="27"/>
      <c r="C457" s="27"/>
      <c r="D457" s="27" t="s">
        <v>1171</v>
      </c>
      <c r="E457" s="27"/>
      <c r="F457" s="28"/>
      <c r="G457" s="185"/>
      <c r="H457" s="27"/>
      <c r="I457" s="29"/>
      <c r="J457" s="29"/>
    </row>
    <row r="458" spans="1:10" ht="26.1" customHeight="1" thickBot="1" x14ac:dyDescent="0.3">
      <c r="A458" s="30" t="s">
        <v>1172</v>
      </c>
      <c r="B458" s="31" t="s">
        <v>1122</v>
      </c>
      <c r="C458" s="30" t="s">
        <v>59</v>
      </c>
      <c r="D458" s="30" t="s">
        <v>1123</v>
      </c>
      <c r="E458" s="32" t="s">
        <v>111</v>
      </c>
      <c r="F458" s="31">
        <v>1.35</v>
      </c>
      <c r="G458" s="183">
        <v>86.67</v>
      </c>
      <c r="H458" s="33">
        <f>IFERROR(TRUNC(G458*(1+$B$5),2),"")</f>
        <v>102.88</v>
      </c>
      <c r="I458" s="33">
        <f t="shared" si="32"/>
        <v>117</v>
      </c>
      <c r="J458" s="33">
        <f>IFERROR(TRUNC(H458*F458,2),"")</f>
        <v>138.88</v>
      </c>
    </row>
    <row r="459" spans="1:10" ht="39" customHeight="1" thickBot="1" x14ac:dyDescent="0.3">
      <c r="A459" s="30" t="s">
        <v>1173</v>
      </c>
      <c r="B459" s="31" t="s">
        <v>345</v>
      </c>
      <c r="C459" s="30" t="s">
        <v>59</v>
      </c>
      <c r="D459" s="30" t="s">
        <v>346</v>
      </c>
      <c r="E459" s="32" t="s">
        <v>61</v>
      </c>
      <c r="F459" s="31">
        <v>10.68</v>
      </c>
      <c r="G459" s="183">
        <v>87.44</v>
      </c>
      <c r="H459" s="33">
        <f>IFERROR(TRUNC(G459*(1+$B$5),2),"")</f>
        <v>103.8</v>
      </c>
      <c r="I459" s="33">
        <f t="shared" si="32"/>
        <v>933.85</v>
      </c>
      <c r="J459" s="33">
        <f>IFERROR(TRUNC(H459*F459,2),"")</f>
        <v>1108.58</v>
      </c>
    </row>
    <row r="460" spans="1:10" ht="39" customHeight="1" thickBot="1" x14ac:dyDescent="0.3">
      <c r="A460" s="30" t="s">
        <v>1174</v>
      </c>
      <c r="B460" s="31" t="s">
        <v>1175</v>
      </c>
      <c r="C460" s="30" t="s">
        <v>52</v>
      </c>
      <c r="D460" s="30" t="s">
        <v>1176</v>
      </c>
      <c r="E460" s="32" t="s">
        <v>111</v>
      </c>
      <c r="F460" s="31">
        <v>0.75</v>
      </c>
      <c r="G460" s="183">
        <v>518.41</v>
      </c>
      <c r="H460" s="33">
        <f>IFERROR(TRUNC(G460*(1+$B$5),2),"")</f>
        <v>615.4</v>
      </c>
      <c r="I460" s="33">
        <f t="shared" si="32"/>
        <v>388.8</v>
      </c>
      <c r="J460" s="33">
        <f>IFERROR(TRUNC(H460*F460,2),"")</f>
        <v>461.55</v>
      </c>
    </row>
    <row r="461" spans="1:10" ht="26.1" customHeight="1" thickBot="1" x14ac:dyDescent="0.3">
      <c r="A461" s="30" t="s">
        <v>1177</v>
      </c>
      <c r="B461" s="31" t="s">
        <v>1178</v>
      </c>
      <c r="C461" s="30" t="s">
        <v>59</v>
      </c>
      <c r="D461" s="30" t="s">
        <v>1179</v>
      </c>
      <c r="E461" s="32" t="s">
        <v>61</v>
      </c>
      <c r="F461" s="31">
        <v>5.44</v>
      </c>
      <c r="G461" s="183">
        <v>30.76</v>
      </c>
      <c r="H461" s="33">
        <f>IFERROR(TRUNC(G461*(1+$B$5),2),"")</f>
        <v>36.51</v>
      </c>
      <c r="I461" s="33">
        <f t="shared" ref="I461:I524" si="41">TRUNC(G461*F461,2)</f>
        <v>167.33</v>
      </c>
      <c r="J461" s="33">
        <f>IFERROR(TRUNC(H461*F461,2),"")</f>
        <v>198.61</v>
      </c>
    </row>
    <row r="462" spans="1:10" ht="39" customHeight="1" thickBot="1" x14ac:dyDescent="0.3">
      <c r="A462" s="30" t="s">
        <v>1180</v>
      </c>
      <c r="B462" s="31" t="s">
        <v>1181</v>
      </c>
      <c r="C462" s="30" t="s">
        <v>59</v>
      </c>
      <c r="D462" s="30" t="s">
        <v>1182</v>
      </c>
      <c r="E462" s="32" t="s">
        <v>54</v>
      </c>
      <c r="F462" s="31">
        <v>9</v>
      </c>
      <c r="G462" s="183">
        <v>298.61</v>
      </c>
      <c r="H462" s="33">
        <f>IFERROR(TRUNC(G462*(1+$B$5),2),"")</f>
        <v>354.47</v>
      </c>
      <c r="I462" s="33">
        <f t="shared" si="41"/>
        <v>2687.49</v>
      </c>
      <c r="J462" s="33">
        <f>IFERROR(TRUNC(H462*F462,2),"")</f>
        <v>3190.23</v>
      </c>
    </row>
    <row r="463" spans="1:10" ht="24" customHeight="1" thickBot="1" x14ac:dyDescent="0.3">
      <c r="A463" s="27" t="s">
        <v>1183</v>
      </c>
      <c r="B463" s="27"/>
      <c r="C463" s="27"/>
      <c r="D463" s="27" t="s">
        <v>1184</v>
      </c>
      <c r="E463" s="27"/>
      <c r="F463" s="28"/>
      <c r="G463" s="185"/>
      <c r="H463" s="27"/>
      <c r="I463" s="29"/>
      <c r="J463" s="29"/>
    </row>
    <row r="464" spans="1:10" ht="24" customHeight="1" thickBot="1" x14ac:dyDescent="0.3">
      <c r="A464" s="27" t="s">
        <v>1185</v>
      </c>
      <c r="B464" s="27"/>
      <c r="C464" s="27"/>
      <c r="D464" s="27" t="s">
        <v>1038</v>
      </c>
      <c r="E464" s="27"/>
      <c r="F464" s="28"/>
      <c r="G464" s="185"/>
      <c r="H464" s="27"/>
      <c r="I464" s="29"/>
      <c r="J464" s="29"/>
    </row>
    <row r="465" spans="1:10" ht="65.099999999999994" customHeight="1" thickBot="1" x14ac:dyDescent="0.3">
      <c r="A465" s="30" t="s">
        <v>1186</v>
      </c>
      <c r="B465" s="31" t="s">
        <v>1043</v>
      </c>
      <c r="C465" s="30" t="s">
        <v>59</v>
      </c>
      <c r="D465" s="30" t="s">
        <v>1044</v>
      </c>
      <c r="E465" s="32" t="s">
        <v>54</v>
      </c>
      <c r="F465" s="31">
        <v>2</v>
      </c>
      <c r="G465" s="186">
        <v>2008.24</v>
      </c>
      <c r="H465" s="33">
        <f>IFERROR(TRUNC(G465*(1+$B$5),2),"")</f>
        <v>2383.98</v>
      </c>
      <c r="I465" s="33">
        <f t="shared" si="41"/>
        <v>4016.48</v>
      </c>
      <c r="J465" s="33">
        <f>IFERROR(TRUNC(H465*F465,2),"")</f>
        <v>4767.96</v>
      </c>
    </row>
    <row r="466" spans="1:10" ht="51.95" customHeight="1" thickBot="1" x14ac:dyDescent="0.3">
      <c r="A466" s="30" t="s">
        <v>1187</v>
      </c>
      <c r="B466" s="31" t="s">
        <v>1188</v>
      </c>
      <c r="C466" s="30" t="s">
        <v>52</v>
      </c>
      <c r="D466" s="30" t="s">
        <v>1189</v>
      </c>
      <c r="E466" s="32" t="s">
        <v>54</v>
      </c>
      <c r="F466" s="31">
        <v>7</v>
      </c>
      <c r="G466" s="186">
        <v>1099.4100000000001</v>
      </c>
      <c r="H466" s="33">
        <f>IFERROR(TRUNC(G466*(1+$B$5),2),"")</f>
        <v>1305.0999999999999</v>
      </c>
      <c r="I466" s="33">
        <f t="shared" si="41"/>
        <v>7695.87</v>
      </c>
      <c r="J466" s="33">
        <f>IFERROR(TRUNC(H466*F466,2),"")</f>
        <v>9135.7000000000007</v>
      </c>
    </row>
    <row r="467" spans="1:10" ht="24" customHeight="1" thickBot="1" x14ac:dyDescent="0.3">
      <c r="A467" s="27" t="s">
        <v>1190</v>
      </c>
      <c r="B467" s="27"/>
      <c r="C467" s="27"/>
      <c r="D467" s="27" t="s">
        <v>1191</v>
      </c>
      <c r="E467" s="27"/>
      <c r="F467" s="28"/>
      <c r="G467" s="185"/>
      <c r="H467" s="27"/>
      <c r="I467" s="29"/>
      <c r="J467" s="29"/>
    </row>
    <row r="468" spans="1:10" ht="26.1" customHeight="1" thickBot="1" x14ac:dyDescent="0.3">
      <c r="A468" s="30" t="s">
        <v>1192</v>
      </c>
      <c r="B468" s="31" t="s">
        <v>1193</v>
      </c>
      <c r="C468" s="30" t="s">
        <v>52</v>
      </c>
      <c r="D468" s="30" t="s">
        <v>1194</v>
      </c>
      <c r="E468" s="32" t="s">
        <v>54</v>
      </c>
      <c r="F468" s="31">
        <v>6</v>
      </c>
      <c r="G468" s="183">
        <v>82.26</v>
      </c>
      <c r="H468" s="33">
        <f>IFERROR(TRUNC(G468*(1+$B$5),2),"")</f>
        <v>97.65</v>
      </c>
      <c r="I468" s="33">
        <f t="shared" si="41"/>
        <v>493.56</v>
      </c>
      <c r="J468" s="33">
        <f>IFERROR(TRUNC(H468*F468,2),"")</f>
        <v>585.9</v>
      </c>
    </row>
    <row r="469" spans="1:10" ht="24" customHeight="1" thickBot="1" x14ac:dyDescent="0.3">
      <c r="A469" s="27" t="s">
        <v>1195</v>
      </c>
      <c r="B469" s="27"/>
      <c r="C469" s="27"/>
      <c r="D469" s="27" t="s">
        <v>1075</v>
      </c>
      <c r="E469" s="27"/>
      <c r="F469" s="28"/>
      <c r="G469" s="185"/>
      <c r="H469" s="27"/>
      <c r="I469" s="29"/>
      <c r="J469" s="29"/>
    </row>
    <row r="470" spans="1:10" ht="39" customHeight="1" thickBot="1" x14ac:dyDescent="0.3">
      <c r="A470" s="30" t="s">
        <v>1196</v>
      </c>
      <c r="B470" s="31" t="s">
        <v>1197</v>
      </c>
      <c r="C470" s="30" t="s">
        <v>59</v>
      </c>
      <c r="D470" s="30" t="s">
        <v>1198</v>
      </c>
      <c r="E470" s="32" t="s">
        <v>54</v>
      </c>
      <c r="F470" s="31">
        <v>10</v>
      </c>
      <c r="G470" s="183">
        <v>44.32</v>
      </c>
      <c r="H470" s="33">
        <f t="shared" ref="H470:H475" si="42">IFERROR(TRUNC(G470*(1+$B$5),2),"")</f>
        <v>52.61</v>
      </c>
      <c r="I470" s="33">
        <f t="shared" si="41"/>
        <v>443.2</v>
      </c>
      <c r="J470" s="33">
        <f t="shared" ref="J470:J475" si="43">IFERROR(TRUNC(H470*F470,2),"")</f>
        <v>526.1</v>
      </c>
    </row>
    <row r="471" spans="1:10" ht="26.1" customHeight="1" thickBot="1" x14ac:dyDescent="0.3">
      <c r="A471" s="30" t="s">
        <v>1199</v>
      </c>
      <c r="B471" s="31" t="s">
        <v>1122</v>
      </c>
      <c r="C471" s="30" t="s">
        <v>59</v>
      </c>
      <c r="D471" s="30" t="s">
        <v>1123</v>
      </c>
      <c r="E471" s="32" t="s">
        <v>111</v>
      </c>
      <c r="F471" s="31">
        <v>13.2</v>
      </c>
      <c r="G471" s="183">
        <v>86.67</v>
      </c>
      <c r="H471" s="33">
        <f t="shared" si="42"/>
        <v>102.88</v>
      </c>
      <c r="I471" s="33">
        <f t="shared" si="41"/>
        <v>1144.04</v>
      </c>
      <c r="J471" s="33">
        <f t="shared" si="43"/>
        <v>1358.01</v>
      </c>
    </row>
    <row r="472" spans="1:10" ht="39" customHeight="1" thickBot="1" x14ac:dyDescent="0.3">
      <c r="A472" s="30" t="s">
        <v>1200</v>
      </c>
      <c r="B472" s="31" t="s">
        <v>1125</v>
      </c>
      <c r="C472" s="30" t="s">
        <v>59</v>
      </c>
      <c r="D472" s="30" t="s">
        <v>1126</v>
      </c>
      <c r="E472" s="32" t="s">
        <v>111</v>
      </c>
      <c r="F472" s="31">
        <v>7.34</v>
      </c>
      <c r="G472" s="182">
        <v>328.63</v>
      </c>
      <c r="H472" s="33">
        <f t="shared" si="42"/>
        <v>390.11</v>
      </c>
      <c r="I472" s="33">
        <f t="shared" si="41"/>
        <v>2412.14</v>
      </c>
      <c r="J472" s="33">
        <f t="shared" si="43"/>
        <v>2863.4</v>
      </c>
    </row>
    <row r="473" spans="1:10" ht="39" customHeight="1" thickBot="1" x14ac:dyDescent="0.3">
      <c r="A473" s="30" t="s">
        <v>1201</v>
      </c>
      <c r="B473" s="31" t="s">
        <v>1202</v>
      </c>
      <c r="C473" s="30" t="s">
        <v>52</v>
      </c>
      <c r="D473" s="30" t="s">
        <v>1203</v>
      </c>
      <c r="E473" s="32" t="s">
        <v>104</v>
      </c>
      <c r="F473" s="31">
        <v>29.68</v>
      </c>
      <c r="G473" s="183">
        <v>53.42</v>
      </c>
      <c r="H473" s="33">
        <f t="shared" si="42"/>
        <v>63.41</v>
      </c>
      <c r="I473" s="33">
        <f t="shared" si="41"/>
        <v>1585.5</v>
      </c>
      <c r="J473" s="33">
        <f t="shared" si="43"/>
        <v>1882</v>
      </c>
    </row>
    <row r="474" spans="1:10" ht="39" customHeight="1" thickBot="1" x14ac:dyDescent="0.3">
      <c r="A474" s="30" t="s">
        <v>1204</v>
      </c>
      <c r="B474" s="31" t="s">
        <v>1205</v>
      </c>
      <c r="C474" s="30" t="s">
        <v>52</v>
      </c>
      <c r="D474" s="30" t="s">
        <v>1206</v>
      </c>
      <c r="E474" s="32" t="s">
        <v>104</v>
      </c>
      <c r="F474" s="31">
        <v>67.75</v>
      </c>
      <c r="G474" s="183">
        <v>72.790000000000006</v>
      </c>
      <c r="H474" s="33">
        <f t="shared" si="42"/>
        <v>86.4</v>
      </c>
      <c r="I474" s="33">
        <f t="shared" si="41"/>
        <v>4931.5200000000004</v>
      </c>
      <c r="J474" s="33">
        <f t="shared" si="43"/>
        <v>5853.6</v>
      </c>
    </row>
    <row r="475" spans="1:10" ht="39" customHeight="1" thickBot="1" x14ac:dyDescent="0.3">
      <c r="A475" s="30" t="s">
        <v>1207</v>
      </c>
      <c r="B475" s="31" t="s">
        <v>1208</v>
      </c>
      <c r="C475" s="30" t="s">
        <v>59</v>
      </c>
      <c r="D475" s="30" t="s">
        <v>1209</v>
      </c>
      <c r="E475" s="32" t="s">
        <v>104</v>
      </c>
      <c r="F475" s="31">
        <v>25.38</v>
      </c>
      <c r="G475" s="183">
        <v>50.05</v>
      </c>
      <c r="H475" s="33">
        <f t="shared" si="42"/>
        <v>59.41</v>
      </c>
      <c r="I475" s="33">
        <f t="shared" si="41"/>
        <v>1270.26</v>
      </c>
      <c r="J475" s="33">
        <f t="shared" si="43"/>
        <v>1507.82</v>
      </c>
    </row>
    <row r="476" spans="1:10" ht="24" customHeight="1" x14ac:dyDescent="0.25">
      <c r="A476" s="27">
        <v>7</v>
      </c>
      <c r="B476" s="27"/>
      <c r="C476" s="27"/>
      <c r="D476" s="27" t="s">
        <v>1210</v>
      </c>
      <c r="E476" s="27"/>
      <c r="F476" s="28"/>
      <c r="G476" s="71"/>
      <c r="H476" s="27"/>
      <c r="I476" s="29">
        <f>SUM(I477:I651)</f>
        <v>206245.93000000011</v>
      </c>
      <c r="J476" s="29">
        <f>SUM(J477:J651)</f>
        <v>244785.72999999998</v>
      </c>
    </row>
    <row r="477" spans="1:10" ht="24" customHeight="1" x14ac:dyDescent="0.25">
      <c r="A477" s="27" t="s">
        <v>1211</v>
      </c>
      <c r="B477" s="27"/>
      <c r="C477" s="27"/>
      <c r="D477" s="27" t="s">
        <v>1212</v>
      </c>
      <c r="E477" s="27"/>
      <c r="F477" s="28"/>
      <c r="G477" s="71"/>
      <c r="H477" s="27"/>
      <c r="I477" s="29"/>
      <c r="J477" s="29"/>
    </row>
    <row r="478" spans="1:10" ht="26.1" customHeight="1" thickBot="1" x14ac:dyDescent="0.3">
      <c r="A478" s="27" t="s">
        <v>1213</v>
      </c>
      <c r="B478" s="27"/>
      <c r="C478" s="27"/>
      <c r="D478" s="27" t="s">
        <v>1214</v>
      </c>
      <c r="E478" s="27"/>
      <c r="F478" s="28"/>
      <c r="G478" s="71"/>
      <c r="H478" s="27"/>
      <c r="I478" s="29"/>
      <c r="J478" s="29"/>
    </row>
    <row r="479" spans="1:10" ht="26.1" customHeight="1" thickBot="1" x14ac:dyDescent="0.3">
      <c r="A479" s="30" t="s">
        <v>1215</v>
      </c>
      <c r="B479" s="31" t="s">
        <v>1216</v>
      </c>
      <c r="C479" s="30" t="s">
        <v>59</v>
      </c>
      <c r="D479" s="30" t="s">
        <v>1217</v>
      </c>
      <c r="E479" s="32" t="s">
        <v>54</v>
      </c>
      <c r="F479" s="31">
        <v>1</v>
      </c>
      <c r="G479" s="182">
        <v>122.47</v>
      </c>
      <c r="H479" s="33">
        <f t="shared" ref="H479:H490" si="44">IFERROR(TRUNC(G479*(1+$B$5),2),"")</f>
        <v>145.38</v>
      </c>
      <c r="I479" s="33">
        <f t="shared" si="41"/>
        <v>122.47</v>
      </c>
      <c r="J479" s="33">
        <f t="shared" ref="J479:J490" si="45">IFERROR(TRUNC(H479*F479,2),"")</f>
        <v>145.38</v>
      </c>
    </row>
    <row r="480" spans="1:10" ht="39" customHeight="1" thickBot="1" x14ac:dyDescent="0.3">
      <c r="A480" s="30" t="s">
        <v>1218</v>
      </c>
      <c r="B480" s="31" t="s">
        <v>1219</v>
      </c>
      <c r="C480" s="30" t="s">
        <v>52</v>
      </c>
      <c r="D480" s="30" t="s">
        <v>1220</v>
      </c>
      <c r="E480" s="32" t="s">
        <v>54</v>
      </c>
      <c r="F480" s="31">
        <v>1</v>
      </c>
      <c r="G480" s="183">
        <v>139.28</v>
      </c>
      <c r="H480" s="33">
        <f t="shared" si="44"/>
        <v>165.33</v>
      </c>
      <c r="I480" s="33">
        <f t="shared" si="41"/>
        <v>139.28</v>
      </c>
      <c r="J480" s="33">
        <f t="shared" si="45"/>
        <v>165.33</v>
      </c>
    </row>
    <row r="481" spans="1:10" ht="26.1" customHeight="1" thickBot="1" x14ac:dyDescent="0.3">
      <c r="A481" s="30" t="s">
        <v>1221</v>
      </c>
      <c r="B481" s="31" t="s">
        <v>1222</v>
      </c>
      <c r="C481" s="30" t="s">
        <v>59</v>
      </c>
      <c r="D481" s="30" t="s">
        <v>1223</v>
      </c>
      <c r="E481" s="32" t="s">
        <v>54</v>
      </c>
      <c r="F481" s="31">
        <v>1</v>
      </c>
      <c r="G481" s="183">
        <v>83.3</v>
      </c>
      <c r="H481" s="33">
        <f t="shared" si="44"/>
        <v>98.88</v>
      </c>
      <c r="I481" s="33">
        <f t="shared" si="41"/>
        <v>83.3</v>
      </c>
      <c r="J481" s="33">
        <f t="shared" si="45"/>
        <v>98.88</v>
      </c>
    </row>
    <row r="482" spans="1:10" ht="26.1" customHeight="1" thickBot="1" x14ac:dyDescent="0.3">
      <c r="A482" s="30" t="s">
        <v>1224</v>
      </c>
      <c r="B482" s="31" t="s">
        <v>1225</v>
      </c>
      <c r="C482" s="30" t="s">
        <v>59</v>
      </c>
      <c r="D482" s="30" t="s">
        <v>1226</v>
      </c>
      <c r="E482" s="32" t="s">
        <v>54</v>
      </c>
      <c r="F482" s="31">
        <v>4</v>
      </c>
      <c r="G482" s="183">
        <v>15.16</v>
      </c>
      <c r="H482" s="33">
        <f t="shared" si="44"/>
        <v>17.989999999999998</v>
      </c>
      <c r="I482" s="33">
        <f t="shared" si="41"/>
        <v>60.64</v>
      </c>
      <c r="J482" s="33">
        <f t="shared" si="45"/>
        <v>71.959999999999994</v>
      </c>
    </row>
    <row r="483" spans="1:10" ht="26.1" customHeight="1" thickBot="1" x14ac:dyDescent="0.3">
      <c r="A483" s="30" t="s">
        <v>1227</v>
      </c>
      <c r="B483" s="31" t="s">
        <v>1228</v>
      </c>
      <c r="C483" s="30" t="s">
        <v>59</v>
      </c>
      <c r="D483" s="30" t="s">
        <v>1229</v>
      </c>
      <c r="E483" s="32" t="s">
        <v>54</v>
      </c>
      <c r="F483" s="31">
        <v>1</v>
      </c>
      <c r="G483" s="183">
        <v>15.82</v>
      </c>
      <c r="H483" s="33">
        <f t="shared" si="44"/>
        <v>18.77</v>
      </c>
      <c r="I483" s="33">
        <f t="shared" si="41"/>
        <v>15.82</v>
      </c>
      <c r="J483" s="33">
        <f t="shared" si="45"/>
        <v>18.77</v>
      </c>
    </row>
    <row r="484" spans="1:10" ht="26.1" customHeight="1" thickBot="1" x14ac:dyDescent="0.3">
      <c r="A484" s="30" t="s">
        <v>1230</v>
      </c>
      <c r="B484" s="31" t="s">
        <v>1231</v>
      </c>
      <c r="C484" s="30" t="s">
        <v>59</v>
      </c>
      <c r="D484" s="30" t="s">
        <v>1232</v>
      </c>
      <c r="E484" s="32" t="s">
        <v>54</v>
      </c>
      <c r="F484" s="31">
        <v>8</v>
      </c>
      <c r="G484" s="183">
        <v>17.11</v>
      </c>
      <c r="H484" s="33">
        <f t="shared" si="44"/>
        <v>20.309999999999999</v>
      </c>
      <c r="I484" s="33">
        <f t="shared" si="41"/>
        <v>136.88</v>
      </c>
      <c r="J484" s="33">
        <f t="shared" si="45"/>
        <v>162.47999999999999</v>
      </c>
    </row>
    <row r="485" spans="1:10" ht="26.1" customHeight="1" thickBot="1" x14ac:dyDescent="0.3">
      <c r="A485" s="30" t="s">
        <v>1233</v>
      </c>
      <c r="B485" s="31" t="s">
        <v>1234</v>
      </c>
      <c r="C485" s="30" t="s">
        <v>59</v>
      </c>
      <c r="D485" s="30" t="s">
        <v>1235</v>
      </c>
      <c r="E485" s="32" t="s">
        <v>54</v>
      </c>
      <c r="F485" s="31">
        <v>9</v>
      </c>
      <c r="G485" s="183">
        <v>18.66</v>
      </c>
      <c r="H485" s="33">
        <f t="shared" si="44"/>
        <v>22.15</v>
      </c>
      <c r="I485" s="33">
        <f t="shared" si="41"/>
        <v>167.94</v>
      </c>
      <c r="J485" s="33">
        <f t="shared" si="45"/>
        <v>199.35</v>
      </c>
    </row>
    <row r="486" spans="1:10" ht="39" customHeight="1" thickBot="1" x14ac:dyDescent="0.3">
      <c r="A486" s="30" t="s">
        <v>1236</v>
      </c>
      <c r="B486" s="31" t="s">
        <v>1237</v>
      </c>
      <c r="C486" s="30" t="s">
        <v>52</v>
      </c>
      <c r="D486" s="30" t="s">
        <v>1238</v>
      </c>
      <c r="E486" s="32" t="s">
        <v>54</v>
      </c>
      <c r="F486" s="31">
        <v>10</v>
      </c>
      <c r="G486" s="183">
        <v>199.21</v>
      </c>
      <c r="H486" s="33">
        <f t="shared" si="44"/>
        <v>236.48</v>
      </c>
      <c r="I486" s="33">
        <f t="shared" si="41"/>
        <v>1992.1</v>
      </c>
      <c r="J486" s="33">
        <f t="shared" si="45"/>
        <v>2364.8000000000002</v>
      </c>
    </row>
    <row r="487" spans="1:10" ht="39" customHeight="1" thickBot="1" x14ac:dyDescent="0.3">
      <c r="A487" s="30" t="s">
        <v>1239</v>
      </c>
      <c r="B487" s="31" t="s">
        <v>1240</v>
      </c>
      <c r="C487" s="30" t="s">
        <v>52</v>
      </c>
      <c r="D487" s="30" t="s">
        <v>1241</v>
      </c>
      <c r="E487" s="32" t="s">
        <v>54</v>
      </c>
      <c r="F487" s="31">
        <v>1</v>
      </c>
      <c r="G487" s="183">
        <v>54.86</v>
      </c>
      <c r="H487" s="33">
        <f t="shared" si="44"/>
        <v>65.12</v>
      </c>
      <c r="I487" s="33">
        <f t="shared" si="41"/>
        <v>54.86</v>
      </c>
      <c r="J487" s="33">
        <f t="shared" si="45"/>
        <v>65.12</v>
      </c>
    </row>
    <row r="488" spans="1:10" ht="39" customHeight="1" thickBot="1" x14ac:dyDescent="0.3">
      <c r="A488" s="30" t="s">
        <v>1242</v>
      </c>
      <c r="B488" s="31" t="s">
        <v>1243</v>
      </c>
      <c r="C488" s="30" t="s">
        <v>52</v>
      </c>
      <c r="D488" s="30" t="s">
        <v>1244</v>
      </c>
      <c r="E488" s="32" t="s">
        <v>54</v>
      </c>
      <c r="F488" s="31">
        <v>8</v>
      </c>
      <c r="G488" s="183">
        <v>249.18</v>
      </c>
      <c r="H488" s="33">
        <f t="shared" si="44"/>
        <v>295.8</v>
      </c>
      <c r="I488" s="33">
        <f t="shared" si="41"/>
        <v>1993.44</v>
      </c>
      <c r="J488" s="33">
        <f t="shared" si="45"/>
        <v>2366.4</v>
      </c>
    </row>
    <row r="489" spans="1:10" ht="51.95" customHeight="1" thickBot="1" x14ac:dyDescent="0.3">
      <c r="A489" s="30" t="s">
        <v>1245</v>
      </c>
      <c r="B489" s="31" t="s">
        <v>1246</v>
      </c>
      <c r="C489" s="30" t="s">
        <v>52</v>
      </c>
      <c r="D489" s="30" t="s">
        <v>1247</v>
      </c>
      <c r="E489" s="32" t="s">
        <v>54</v>
      </c>
      <c r="F489" s="31">
        <v>1</v>
      </c>
      <c r="G489" s="186">
        <v>1057.6099999999999</v>
      </c>
      <c r="H489" s="33">
        <f t="shared" si="44"/>
        <v>1255.48</v>
      </c>
      <c r="I489" s="33">
        <f t="shared" si="41"/>
        <v>1057.6099999999999</v>
      </c>
      <c r="J489" s="33">
        <f t="shared" si="45"/>
        <v>1255.48</v>
      </c>
    </row>
    <row r="490" spans="1:10" ht="51.95" customHeight="1" thickBot="1" x14ac:dyDescent="0.3">
      <c r="A490" s="30" t="s">
        <v>1248</v>
      </c>
      <c r="B490" s="31" t="s">
        <v>1249</v>
      </c>
      <c r="C490" s="30" t="s">
        <v>52</v>
      </c>
      <c r="D490" s="30" t="s">
        <v>1250</v>
      </c>
      <c r="E490" s="32" t="s">
        <v>54</v>
      </c>
      <c r="F490" s="31">
        <v>1</v>
      </c>
      <c r="G490" s="187">
        <v>1229.3499999999999</v>
      </c>
      <c r="H490" s="33">
        <f t="shared" si="44"/>
        <v>1459.36</v>
      </c>
      <c r="I490" s="33">
        <f t="shared" si="41"/>
        <v>1229.3499999999999</v>
      </c>
      <c r="J490" s="33">
        <f t="shared" si="45"/>
        <v>1459.36</v>
      </c>
    </row>
    <row r="491" spans="1:10" ht="24" customHeight="1" thickBot="1" x14ac:dyDescent="0.3">
      <c r="A491" s="27" t="s">
        <v>1251</v>
      </c>
      <c r="B491" s="27"/>
      <c r="C491" s="27"/>
      <c r="D491" s="27" t="s">
        <v>1252</v>
      </c>
      <c r="E491" s="27"/>
      <c r="F491" s="28"/>
      <c r="G491" s="185"/>
      <c r="H491" s="27"/>
      <c r="I491" s="29"/>
      <c r="J491" s="29"/>
    </row>
    <row r="492" spans="1:10" ht="39" customHeight="1" thickBot="1" x14ac:dyDescent="0.3">
      <c r="A492" s="30" t="s">
        <v>1253</v>
      </c>
      <c r="B492" s="31" t="s">
        <v>1254</v>
      </c>
      <c r="C492" s="30" t="s">
        <v>59</v>
      </c>
      <c r="D492" s="30" t="s">
        <v>1255</v>
      </c>
      <c r="E492" s="32" t="s">
        <v>54</v>
      </c>
      <c r="F492" s="31">
        <v>32</v>
      </c>
      <c r="G492" s="183">
        <v>19.16</v>
      </c>
      <c r="H492" s="33">
        <f t="shared" ref="H492:H507" si="46">IFERROR(TRUNC(G492*(1+$B$5),2),"")</f>
        <v>22.74</v>
      </c>
      <c r="I492" s="33">
        <f t="shared" si="41"/>
        <v>613.12</v>
      </c>
      <c r="J492" s="33">
        <f t="shared" ref="J492:J507" si="47">IFERROR(TRUNC(H492*F492,2),"")</f>
        <v>727.68</v>
      </c>
    </row>
    <row r="493" spans="1:10" ht="39" customHeight="1" thickBot="1" x14ac:dyDescent="0.3">
      <c r="A493" s="30" t="s">
        <v>1256</v>
      </c>
      <c r="B493" s="31" t="s">
        <v>1257</v>
      </c>
      <c r="C493" s="30" t="s">
        <v>59</v>
      </c>
      <c r="D493" s="30" t="s">
        <v>1258</v>
      </c>
      <c r="E493" s="32" t="s">
        <v>54</v>
      </c>
      <c r="F493" s="31">
        <v>94</v>
      </c>
      <c r="G493" s="183">
        <v>12.44</v>
      </c>
      <c r="H493" s="33">
        <f t="shared" si="46"/>
        <v>14.76</v>
      </c>
      <c r="I493" s="33">
        <f t="shared" si="41"/>
        <v>1169.3599999999999</v>
      </c>
      <c r="J493" s="33">
        <f t="shared" si="47"/>
        <v>1387.44</v>
      </c>
    </row>
    <row r="494" spans="1:10" ht="26.1" customHeight="1" thickBot="1" x14ac:dyDescent="0.3">
      <c r="A494" s="30" t="s">
        <v>1259</v>
      </c>
      <c r="B494" s="31" t="s">
        <v>1260</v>
      </c>
      <c r="C494" s="30" t="s">
        <v>59</v>
      </c>
      <c r="D494" s="30" t="s">
        <v>1261</v>
      </c>
      <c r="E494" s="32" t="s">
        <v>54</v>
      </c>
      <c r="F494" s="31">
        <v>76</v>
      </c>
      <c r="G494" s="183">
        <v>17.309999999999999</v>
      </c>
      <c r="H494" s="33">
        <f t="shared" si="46"/>
        <v>20.54</v>
      </c>
      <c r="I494" s="33">
        <f t="shared" si="41"/>
        <v>1315.56</v>
      </c>
      <c r="J494" s="33">
        <f t="shared" si="47"/>
        <v>1561.04</v>
      </c>
    </row>
    <row r="495" spans="1:10" ht="39" customHeight="1" thickBot="1" x14ac:dyDescent="0.3">
      <c r="A495" s="30" t="s">
        <v>1262</v>
      </c>
      <c r="B495" s="31" t="s">
        <v>1263</v>
      </c>
      <c r="C495" s="30" t="s">
        <v>52</v>
      </c>
      <c r="D495" s="30" t="s">
        <v>1264</v>
      </c>
      <c r="E495" s="32" t="s">
        <v>54</v>
      </c>
      <c r="F495" s="31">
        <v>1</v>
      </c>
      <c r="G495" s="183">
        <v>124.96</v>
      </c>
      <c r="H495" s="33">
        <f t="shared" si="46"/>
        <v>148.34</v>
      </c>
      <c r="I495" s="33">
        <f t="shared" si="41"/>
        <v>124.96</v>
      </c>
      <c r="J495" s="33">
        <f t="shared" si="47"/>
        <v>148.34</v>
      </c>
    </row>
    <row r="496" spans="1:10" ht="39" customHeight="1" thickBot="1" x14ac:dyDescent="0.3">
      <c r="A496" s="30" t="s">
        <v>1265</v>
      </c>
      <c r="B496" s="31" t="s">
        <v>1266</v>
      </c>
      <c r="C496" s="30" t="s">
        <v>52</v>
      </c>
      <c r="D496" s="30" t="s">
        <v>1267</v>
      </c>
      <c r="E496" s="32" t="s">
        <v>54</v>
      </c>
      <c r="F496" s="31">
        <v>4</v>
      </c>
      <c r="G496" s="183">
        <v>113.63</v>
      </c>
      <c r="H496" s="33">
        <f t="shared" si="46"/>
        <v>134.88999999999999</v>
      </c>
      <c r="I496" s="33">
        <f t="shared" si="41"/>
        <v>454.52</v>
      </c>
      <c r="J496" s="33">
        <f t="shared" si="47"/>
        <v>539.55999999999995</v>
      </c>
    </row>
    <row r="497" spans="1:10" ht="39" customHeight="1" thickBot="1" x14ac:dyDescent="0.3">
      <c r="A497" s="30" t="s">
        <v>1268</v>
      </c>
      <c r="B497" s="31" t="s">
        <v>1269</v>
      </c>
      <c r="C497" s="30" t="s">
        <v>59</v>
      </c>
      <c r="D497" s="30" t="s">
        <v>1270</v>
      </c>
      <c r="E497" s="32" t="s">
        <v>104</v>
      </c>
      <c r="F497" s="31">
        <v>59</v>
      </c>
      <c r="G497" s="183">
        <v>13.12</v>
      </c>
      <c r="H497" s="33">
        <f t="shared" si="46"/>
        <v>15.57</v>
      </c>
      <c r="I497" s="33">
        <f t="shared" si="41"/>
        <v>774.08</v>
      </c>
      <c r="J497" s="33">
        <f t="shared" si="47"/>
        <v>918.63</v>
      </c>
    </row>
    <row r="498" spans="1:10" ht="39" customHeight="1" thickBot="1" x14ac:dyDescent="0.3">
      <c r="A498" s="30" t="s">
        <v>1271</v>
      </c>
      <c r="B498" s="31" t="s">
        <v>1272</v>
      </c>
      <c r="C498" s="30" t="s">
        <v>59</v>
      </c>
      <c r="D498" s="30" t="s">
        <v>1273</v>
      </c>
      <c r="E498" s="32" t="s">
        <v>104</v>
      </c>
      <c r="F498" s="31">
        <v>567.70000000000005</v>
      </c>
      <c r="G498" s="183">
        <v>10.15</v>
      </c>
      <c r="H498" s="33">
        <f t="shared" si="46"/>
        <v>12.04</v>
      </c>
      <c r="I498" s="33">
        <f t="shared" si="41"/>
        <v>5762.15</v>
      </c>
      <c r="J498" s="33">
        <f t="shared" si="47"/>
        <v>6835.1</v>
      </c>
    </row>
    <row r="499" spans="1:10" ht="26.1" customHeight="1" thickBot="1" x14ac:dyDescent="0.3">
      <c r="A499" s="30" t="s">
        <v>1274</v>
      </c>
      <c r="B499" s="31" t="s">
        <v>1275</v>
      </c>
      <c r="C499" s="30" t="s">
        <v>59</v>
      </c>
      <c r="D499" s="30" t="s">
        <v>1276</v>
      </c>
      <c r="E499" s="32" t="s">
        <v>104</v>
      </c>
      <c r="F499" s="31">
        <v>626.70000000000005</v>
      </c>
      <c r="G499" s="183">
        <v>7.23</v>
      </c>
      <c r="H499" s="33">
        <f t="shared" si="46"/>
        <v>8.58</v>
      </c>
      <c r="I499" s="33">
        <f t="shared" si="41"/>
        <v>4531.04</v>
      </c>
      <c r="J499" s="33">
        <f t="shared" si="47"/>
        <v>5377.08</v>
      </c>
    </row>
    <row r="500" spans="1:10" ht="39" customHeight="1" thickBot="1" x14ac:dyDescent="0.3">
      <c r="A500" s="30" t="s">
        <v>1277</v>
      </c>
      <c r="B500" s="31" t="s">
        <v>1278</v>
      </c>
      <c r="C500" s="30" t="s">
        <v>52</v>
      </c>
      <c r="D500" s="30" t="s">
        <v>1279</v>
      </c>
      <c r="E500" s="32" t="s">
        <v>104</v>
      </c>
      <c r="F500" s="31">
        <v>626.70000000000005</v>
      </c>
      <c r="G500" s="183">
        <v>15.14</v>
      </c>
      <c r="H500" s="33">
        <f t="shared" si="46"/>
        <v>17.97</v>
      </c>
      <c r="I500" s="33">
        <f t="shared" si="41"/>
        <v>9488.23</v>
      </c>
      <c r="J500" s="33">
        <f t="shared" si="47"/>
        <v>11261.79</v>
      </c>
    </row>
    <row r="501" spans="1:10" ht="39" customHeight="1" thickBot="1" x14ac:dyDescent="0.3">
      <c r="A501" s="30" t="s">
        <v>1280</v>
      </c>
      <c r="B501" s="31" t="s">
        <v>1281</v>
      </c>
      <c r="C501" s="30" t="s">
        <v>59</v>
      </c>
      <c r="D501" s="30" t="s">
        <v>1282</v>
      </c>
      <c r="E501" s="32" t="s">
        <v>104</v>
      </c>
      <c r="F501" s="31">
        <v>6.4</v>
      </c>
      <c r="G501" s="183">
        <v>9.58</v>
      </c>
      <c r="H501" s="33">
        <f t="shared" si="46"/>
        <v>11.37</v>
      </c>
      <c r="I501" s="33">
        <f t="shared" si="41"/>
        <v>61.31</v>
      </c>
      <c r="J501" s="33">
        <f t="shared" si="47"/>
        <v>72.760000000000005</v>
      </c>
    </row>
    <row r="502" spans="1:10" ht="26.1" customHeight="1" thickBot="1" x14ac:dyDescent="0.3">
      <c r="A502" s="30" t="s">
        <v>1283</v>
      </c>
      <c r="B502" s="31" t="s">
        <v>1284</v>
      </c>
      <c r="C502" s="30" t="s">
        <v>59</v>
      </c>
      <c r="D502" s="30" t="s">
        <v>1285</v>
      </c>
      <c r="E502" s="32" t="s">
        <v>104</v>
      </c>
      <c r="F502" s="31">
        <v>15.9</v>
      </c>
      <c r="G502" s="183">
        <v>11.74</v>
      </c>
      <c r="H502" s="33">
        <f t="shared" si="46"/>
        <v>13.93</v>
      </c>
      <c r="I502" s="33">
        <f t="shared" si="41"/>
        <v>186.66</v>
      </c>
      <c r="J502" s="33">
        <f t="shared" si="47"/>
        <v>221.48</v>
      </c>
    </row>
    <row r="503" spans="1:10" ht="39" customHeight="1" thickBot="1" x14ac:dyDescent="0.3">
      <c r="A503" s="30" t="s">
        <v>1286</v>
      </c>
      <c r="B503" s="31" t="s">
        <v>1287</v>
      </c>
      <c r="C503" s="30" t="s">
        <v>59</v>
      </c>
      <c r="D503" s="30" t="s">
        <v>1288</v>
      </c>
      <c r="E503" s="32" t="s">
        <v>104</v>
      </c>
      <c r="F503" s="31">
        <v>6.9</v>
      </c>
      <c r="G503" s="183">
        <v>10.82</v>
      </c>
      <c r="H503" s="33">
        <f t="shared" si="46"/>
        <v>12.84</v>
      </c>
      <c r="I503" s="33">
        <f t="shared" si="41"/>
        <v>74.650000000000006</v>
      </c>
      <c r="J503" s="33">
        <f t="shared" si="47"/>
        <v>88.59</v>
      </c>
    </row>
    <row r="504" spans="1:10" ht="51.95" customHeight="1" thickBot="1" x14ac:dyDescent="0.3">
      <c r="A504" s="30" t="s">
        <v>1289</v>
      </c>
      <c r="B504" s="31" t="s">
        <v>887</v>
      </c>
      <c r="C504" s="30" t="s">
        <v>59</v>
      </c>
      <c r="D504" s="30" t="s">
        <v>888</v>
      </c>
      <c r="E504" s="32" t="s">
        <v>104</v>
      </c>
      <c r="F504" s="31">
        <v>6.9</v>
      </c>
      <c r="G504" s="183">
        <v>7.92</v>
      </c>
      <c r="H504" s="33">
        <f t="shared" si="46"/>
        <v>9.4</v>
      </c>
      <c r="I504" s="33">
        <f t="shared" si="41"/>
        <v>54.64</v>
      </c>
      <c r="J504" s="33">
        <f t="shared" si="47"/>
        <v>64.86</v>
      </c>
    </row>
    <row r="505" spans="1:10" ht="39" customHeight="1" thickBot="1" x14ac:dyDescent="0.3">
      <c r="A505" s="30" t="s">
        <v>1290</v>
      </c>
      <c r="B505" s="31" t="s">
        <v>1291</v>
      </c>
      <c r="C505" s="30" t="s">
        <v>59</v>
      </c>
      <c r="D505" s="30" t="s">
        <v>1292</v>
      </c>
      <c r="E505" s="32" t="s">
        <v>54</v>
      </c>
      <c r="F505" s="31">
        <v>2</v>
      </c>
      <c r="G505" s="183">
        <v>7.27</v>
      </c>
      <c r="H505" s="33">
        <f t="shared" si="46"/>
        <v>8.6300000000000008</v>
      </c>
      <c r="I505" s="33">
        <f t="shared" si="41"/>
        <v>14.54</v>
      </c>
      <c r="J505" s="33">
        <f t="shared" si="47"/>
        <v>17.260000000000002</v>
      </c>
    </row>
    <row r="506" spans="1:10" ht="39" customHeight="1" thickBot="1" x14ac:dyDescent="0.3">
      <c r="A506" s="30" t="s">
        <v>1293</v>
      </c>
      <c r="B506" s="31" t="s">
        <v>1294</v>
      </c>
      <c r="C506" s="30" t="s">
        <v>59</v>
      </c>
      <c r="D506" s="30" t="s">
        <v>1295</v>
      </c>
      <c r="E506" s="32" t="s">
        <v>104</v>
      </c>
      <c r="F506" s="31">
        <v>12.3</v>
      </c>
      <c r="G506" s="182">
        <v>20.61</v>
      </c>
      <c r="H506" s="33">
        <f t="shared" si="46"/>
        <v>24.46</v>
      </c>
      <c r="I506" s="33">
        <f t="shared" si="41"/>
        <v>253.5</v>
      </c>
      <c r="J506" s="33">
        <f t="shared" si="47"/>
        <v>300.85000000000002</v>
      </c>
    </row>
    <row r="507" spans="1:10" ht="51.95" customHeight="1" thickBot="1" x14ac:dyDescent="0.3">
      <c r="A507" s="30" t="s">
        <v>1296</v>
      </c>
      <c r="B507" s="31" t="s">
        <v>887</v>
      </c>
      <c r="C507" s="30" t="s">
        <v>59</v>
      </c>
      <c r="D507" s="30" t="s">
        <v>888</v>
      </c>
      <c r="E507" s="32" t="s">
        <v>104</v>
      </c>
      <c r="F507" s="31">
        <v>12.3</v>
      </c>
      <c r="G507" s="183">
        <v>7.92</v>
      </c>
      <c r="H507" s="33">
        <f t="shared" si="46"/>
        <v>9.4</v>
      </c>
      <c r="I507" s="33">
        <f t="shared" si="41"/>
        <v>97.41</v>
      </c>
      <c r="J507" s="33">
        <f t="shared" si="47"/>
        <v>115.62</v>
      </c>
    </row>
    <row r="508" spans="1:10" ht="24" customHeight="1" thickBot="1" x14ac:dyDescent="0.3">
      <c r="A508" s="27" t="s">
        <v>1297</v>
      </c>
      <c r="B508" s="27"/>
      <c r="C508" s="27"/>
      <c r="D508" s="27" t="s">
        <v>1298</v>
      </c>
      <c r="E508" s="27"/>
      <c r="F508" s="28"/>
      <c r="G508" s="185"/>
      <c r="H508" s="27"/>
      <c r="I508" s="29"/>
      <c r="J508" s="29"/>
    </row>
    <row r="509" spans="1:10" ht="39" customHeight="1" thickBot="1" x14ac:dyDescent="0.3">
      <c r="A509" s="30" t="s">
        <v>1299</v>
      </c>
      <c r="B509" s="31" t="s">
        <v>1300</v>
      </c>
      <c r="C509" s="30" t="s">
        <v>59</v>
      </c>
      <c r="D509" s="30" t="s">
        <v>1301</v>
      </c>
      <c r="E509" s="32" t="s">
        <v>104</v>
      </c>
      <c r="F509" s="31">
        <v>981.95</v>
      </c>
      <c r="G509" s="183">
        <v>3.14</v>
      </c>
      <c r="H509" s="33">
        <f>IFERROR(TRUNC(G509*(1+$B$5),2),"")</f>
        <v>3.72</v>
      </c>
      <c r="I509" s="33">
        <f t="shared" si="41"/>
        <v>3083.32</v>
      </c>
      <c r="J509" s="33">
        <f>IFERROR(TRUNC(H509*F509,2),"")</f>
        <v>3652.85</v>
      </c>
    </row>
    <row r="510" spans="1:10" ht="39" customHeight="1" thickBot="1" x14ac:dyDescent="0.3">
      <c r="A510" s="30" t="s">
        <v>1302</v>
      </c>
      <c r="B510" s="31" t="s">
        <v>1303</v>
      </c>
      <c r="C510" s="30" t="s">
        <v>59</v>
      </c>
      <c r="D510" s="30" t="s">
        <v>1304</v>
      </c>
      <c r="E510" s="32" t="s">
        <v>104</v>
      </c>
      <c r="F510" s="31">
        <v>535.44000000000005</v>
      </c>
      <c r="G510" s="183">
        <v>4.5599999999999996</v>
      </c>
      <c r="H510" s="33">
        <f>IFERROR(TRUNC(G510*(1+$B$5),2),"")</f>
        <v>5.41</v>
      </c>
      <c r="I510" s="33">
        <f t="shared" si="41"/>
        <v>2441.6</v>
      </c>
      <c r="J510" s="33">
        <f>IFERROR(TRUNC(H510*F510,2),"")</f>
        <v>2896.73</v>
      </c>
    </row>
    <row r="511" spans="1:10" ht="39" customHeight="1" thickBot="1" x14ac:dyDescent="0.3">
      <c r="A511" s="30" t="s">
        <v>1305</v>
      </c>
      <c r="B511" s="31" t="s">
        <v>1306</v>
      </c>
      <c r="C511" s="30" t="s">
        <v>59</v>
      </c>
      <c r="D511" s="30" t="s">
        <v>1307</v>
      </c>
      <c r="E511" s="32" t="s">
        <v>104</v>
      </c>
      <c r="F511" s="31">
        <v>986.88</v>
      </c>
      <c r="G511" s="183">
        <v>7.08</v>
      </c>
      <c r="H511" s="33">
        <f>IFERROR(TRUNC(G511*(1+$B$5),2),"")</f>
        <v>8.4</v>
      </c>
      <c r="I511" s="33">
        <f t="shared" si="41"/>
        <v>6987.11</v>
      </c>
      <c r="J511" s="33">
        <f>IFERROR(TRUNC(H511*F511,2),"")</f>
        <v>8289.7900000000009</v>
      </c>
    </row>
    <row r="512" spans="1:10" ht="39" customHeight="1" thickBot="1" x14ac:dyDescent="0.3">
      <c r="A512" s="30" t="s">
        <v>1308</v>
      </c>
      <c r="B512" s="31" t="s">
        <v>1309</v>
      </c>
      <c r="C512" s="30" t="s">
        <v>59</v>
      </c>
      <c r="D512" s="30" t="s">
        <v>1310</v>
      </c>
      <c r="E512" s="32" t="s">
        <v>104</v>
      </c>
      <c r="F512" s="31">
        <v>348.24</v>
      </c>
      <c r="G512" s="183">
        <v>9.9</v>
      </c>
      <c r="H512" s="33">
        <f>IFERROR(TRUNC(G512*(1+$B$5),2),"")</f>
        <v>11.75</v>
      </c>
      <c r="I512" s="33">
        <f t="shared" si="41"/>
        <v>3447.57</v>
      </c>
      <c r="J512" s="33">
        <f>IFERROR(TRUNC(H512*F512,2),"")</f>
        <v>4091.82</v>
      </c>
    </row>
    <row r="513" spans="1:10" ht="24" customHeight="1" thickBot="1" x14ac:dyDescent="0.3">
      <c r="A513" s="27" t="s">
        <v>1311</v>
      </c>
      <c r="B513" s="27"/>
      <c r="C513" s="27"/>
      <c r="D513" s="27" t="s">
        <v>1312</v>
      </c>
      <c r="E513" s="27"/>
      <c r="F513" s="28"/>
      <c r="G513" s="185"/>
      <c r="H513" s="27"/>
      <c r="I513" s="29"/>
      <c r="J513" s="29"/>
    </row>
    <row r="514" spans="1:10" ht="26.1" customHeight="1" thickBot="1" x14ac:dyDescent="0.3">
      <c r="A514" s="30" t="s">
        <v>1313</v>
      </c>
      <c r="B514" s="31" t="s">
        <v>1314</v>
      </c>
      <c r="C514" s="30" t="s">
        <v>52</v>
      </c>
      <c r="D514" s="30" t="s">
        <v>1315</v>
      </c>
      <c r="E514" s="32" t="s">
        <v>54</v>
      </c>
      <c r="F514" s="31">
        <v>6</v>
      </c>
      <c r="G514" s="183">
        <v>411.92</v>
      </c>
      <c r="H514" s="33">
        <f>IFERROR(TRUNC(G514*(1+$B$5),2),"")</f>
        <v>488.99</v>
      </c>
      <c r="I514" s="33">
        <f t="shared" si="41"/>
        <v>2471.52</v>
      </c>
      <c r="J514" s="33">
        <f>IFERROR(TRUNC(H514*F514,2),"")</f>
        <v>2933.94</v>
      </c>
    </row>
    <row r="515" spans="1:10" ht="78" customHeight="1" thickBot="1" x14ac:dyDescent="0.3">
      <c r="A515" s="30" t="s">
        <v>1316</v>
      </c>
      <c r="B515" s="31" t="s">
        <v>1317</v>
      </c>
      <c r="C515" s="30" t="s">
        <v>52</v>
      </c>
      <c r="D515" s="30" t="s">
        <v>1318</v>
      </c>
      <c r="E515" s="32" t="s">
        <v>54</v>
      </c>
      <c r="F515" s="31">
        <v>47</v>
      </c>
      <c r="G515" s="183">
        <v>188.89</v>
      </c>
      <c r="H515" s="33">
        <f>IFERROR(TRUNC(G515*(1+$B$5),2),"")</f>
        <v>224.23</v>
      </c>
      <c r="I515" s="33">
        <f t="shared" si="41"/>
        <v>8877.83</v>
      </c>
      <c r="J515" s="33">
        <f>IFERROR(TRUNC(H515*F515,2),"")</f>
        <v>10538.81</v>
      </c>
    </row>
    <row r="516" spans="1:10" ht="65.099999999999994" customHeight="1" thickBot="1" x14ac:dyDescent="0.3">
      <c r="A516" s="30" t="s">
        <v>1319</v>
      </c>
      <c r="B516" s="31" t="s">
        <v>1320</v>
      </c>
      <c r="C516" s="30" t="s">
        <v>52</v>
      </c>
      <c r="D516" s="30" t="s">
        <v>1321</v>
      </c>
      <c r="E516" s="32" t="s">
        <v>54</v>
      </c>
      <c r="F516" s="31">
        <v>18</v>
      </c>
      <c r="G516" s="183">
        <v>143.44999999999999</v>
      </c>
      <c r="H516" s="33">
        <f>IFERROR(TRUNC(G516*(1+$B$5),2),"")</f>
        <v>170.28</v>
      </c>
      <c r="I516" s="33">
        <f t="shared" si="41"/>
        <v>2582.1</v>
      </c>
      <c r="J516" s="33">
        <f>IFERROR(TRUNC(H516*F516,2),"")</f>
        <v>3065.04</v>
      </c>
    </row>
    <row r="517" spans="1:10" ht="39" customHeight="1" thickBot="1" x14ac:dyDescent="0.3">
      <c r="A517" s="30" t="s">
        <v>1322</v>
      </c>
      <c r="B517" s="31" t="s">
        <v>1323</v>
      </c>
      <c r="C517" s="30" t="s">
        <v>52</v>
      </c>
      <c r="D517" s="30" t="s">
        <v>1324</v>
      </c>
      <c r="E517" s="32" t="s">
        <v>54</v>
      </c>
      <c r="F517" s="31">
        <v>5</v>
      </c>
      <c r="G517" s="183">
        <v>290.91000000000003</v>
      </c>
      <c r="H517" s="33">
        <f>IFERROR(TRUNC(G517*(1+$B$5),2),"")</f>
        <v>345.33</v>
      </c>
      <c r="I517" s="33">
        <f t="shared" si="41"/>
        <v>1454.55</v>
      </c>
      <c r="J517" s="33">
        <f>IFERROR(TRUNC(H517*F517,2),"")</f>
        <v>1726.65</v>
      </c>
    </row>
    <row r="518" spans="1:10" ht="65.099999999999994" customHeight="1" thickBot="1" x14ac:dyDescent="0.3">
      <c r="A518" s="30" t="s">
        <v>1325</v>
      </c>
      <c r="B518" s="31" t="s">
        <v>1326</v>
      </c>
      <c r="C518" s="30" t="s">
        <v>52</v>
      </c>
      <c r="D518" s="30" t="s">
        <v>1327</v>
      </c>
      <c r="E518" s="32" t="s">
        <v>104</v>
      </c>
      <c r="F518" s="31">
        <v>30</v>
      </c>
      <c r="G518" s="183">
        <v>79.42</v>
      </c>
      <c r="H518" s="33">
        <f>IFERROR(TRUNC(G518*(1+$B$5),2),"")</f>
        <v>94.27</v>
      </c>
      <c r="I518" s="33">
        <f t="shared" si="41"/>
        <v>2382.6</v>
      </c>
      <c r="J518" s="33">
        <f>IFERROR(TRUNC(H518*F518,2),"")</f>
        <v>2828.1</v>
      </c>
    </row>
    <row r="519" spans="1:10" ht="24" customHeight="1" thickBot="1" x14ac:dyDescent="0.3">
      <c r="A519" s="27" t="s">
        <v>1328</v>
      </c>
      <c r="B519" s="27"/>
      <c r="C519" s="27"/>
      <c r="D519" s="27" t="s">
        <v>1329</v>
      </c>
      <c r="E519" s="27"/>
      <c r="F519" s="28"/>
      <c r="G519" s="71"/>
      <c r="H519" s="27"/>
      <c r="I519" s="29"/>
      <c r="J519" s="29"/>
    </row>
    <row r="520" spans="1:10" ht="39" customHeight="1" thickBot="1" x14ac:dyDescent="0.3">
      <c r="A520" s="30" t="s">
        <v>1330</v>
      </c>
      <c r="B520" s="31" t="s">
        <v>1331</v>
      </c>
      <c r="C520" s="30" t="s">
        <v>59</v>
      </c>
      <c r="D520" s="30" t="s">
        <v>1332</v>
      </c>
      <c r="E520" s="32" t="s">
        <v>54</v>
      </c>
      <c r="F520" s="31">
        <v>4</v>
      </c>
      <c r="G520" s="182">
        <v>39.49</v>
      </c>
      <c r="H520" s="33">
        <f t="shared" ref="H520:H525" si="48">IFERROR(TRUNC(G520*(1+$B$5),2),"")</f>
        <v>46.87</v>
      </c>
      <c r="I520" s="33">
        <f t="shared" si="41"/>
        <v>157.96</v>
      </c>
      <c r="J520" s="33">
        <f t="shared" ref="J520:J525" si="49">IFERROR(TRUNC(H520*F520,2),"")</f>
        <v>187.48</v>
      </c>
    </row>
    <row r="521" spans="1:10" ht="39" customHeight="1" thickBot="1" x14ac:dyDescent="0.3">
      <c r="A521" s="30" t="s">
        <v>1333</v>
      </c>
      <c r="B521" s="31" t="s">
        <v>1334</v>
      </c>
      <c r="C521" s="30" t="s">
        <v>59</v>
      </c>
      <c r="D521" s="30" t="s">
        <v>1335</v>
      </c>
      <c r="E521" s="32" t="s">
        <v>54</v>
      </c>
      <c r="F521" s="31">
        <v>27</v>
      </c>
      <c r="G521" s="183">
        <v>32.51</v>
      </c>
      <c r="H521" s="33">
        <f t="shared" si="48"/>
        <v>38.590000000000003</v>
      </c>
      <c r="I521" s="33">
        <f t="shared" si="41"/>
        <v>877.77</v>
      </c>
      <c r="J521" s="33">
        <f t="shared" si="49"/>
        <v>1041.93</v>
      </c>
    </row>
    <row r="522" spans="1:10" ht="39" customHeight="1" thickBot="1" x14ac:dyDescent="0.3">
      <c r="A522" s="30" t="s">
        <v>1336</v>
      </c>
      <c r="B522" s="31" t="s">
        <v>1337</v>
      </c>
      <c r="C522" s="30" t="s">
        <v>59</v>
      </c>
      <c r="D522" s="30" t="s">
        <v>1338</v>
      </c>
      <c r="E522" s="32" t="s">
        <v>54</v>
      </c>
      <c r="F522" s="31">
        <v>1</v>
      </c>
      <c r="G522" s="183">
        <v>55.28</v>
      </c>
      <c r="H522" s="33">
        <f t="shared" si="48"/>
        <v>65.62</v>
      </c>
      <c r="I522" s="33">
        <f t="shared" si="41"/>
        <v>55.28</v>
      </c>
      <c r="J522" s="33">
        <f t="shared" si="49"/>
        <v>65.62</v>
      </c>
    </row>
    <row r="523" spans="1:10" ht="39" customHeight="1" thickBot="1" x14ac:dyDescent="0.3">
      <c r="A523" s="30" t="s">
        <v>1339</v>
      </c>
      <c r="B523" s="31" t="s">
        <v>1340</v>
      </c>
      <c r="C523" s="30" t="s">
        <v>59</v>
      </c>
      <c r="D523" s="30" t="s">
        <v>1341</v>
      </c>
      <c r="E523" s="32" t="s">
        <v>54</v>
      </c>
      <c r="F523" s="31">
        <v>9</v>
      </c>
      <c r="G523" s="183">
        <v>52.95</v>
      </c>
      <c r="H523" s="33">
        <f t="shared" si="48"/>
        <v>62.85</v>
      </c>
      <c r="I523" s="33">
        <f t="shared" si="41"/>
        <v>476.55</v>
      </c>
      <c r="J523" s="33">
        <f t="shared" si="49"/>
        <v>565.65</v>
      </c>
    </row>
    <row r="524" spans="1:10" ht="39" customHeight="1" thickBot="1" x14ac:dyDescent="0.3">
      <c r="A524" s="30" t="s">
        <v>1342</v>
      </c>
      <c r="B524" s="31" t="s">
        <v>1343</v>
      </c>
      <c r="C524" s="30" t="s">
        <v>59</v>
      </c>
      <c r="D524" s="30" t="s">
        <v>1344</v>
      </c>
      <c r="E524" s="32" t="s">
        <v>54</v>
      </c>
      <c r="F524" s="31">
        <v>67</v>
      </c>
      <c r="G524" s="183">
        <v>34.17</v>
      </c>
      <c r="H524" s="33">
        <f t="shared" si="48"/>
        <v>40.56</v>
      </c>
      <c r="I524" s="33">
        <f t="shared" si="41"/>
        <v>2289.39</v>
      </c>
      <c r="J524" s="33">
        <f t="shared" si="49"/>
        <v>2717.52</v>
      </c>
    </row>
    <row r="525" spans="1:10" ht="51.95" customHeight="1" thickBot="1" x14ac:dyDescent="0.3">
      <c r="A525" s="30" t="s">
        <v>1345</v>
      </c>
      <c r="B525" s="31" t="s">
        <v>1346</v>
      </c>
      <c r="C525" s="30" t="s">
        <v>52</v>
      </c>
      <c r="D525" s="30" t="s">
        <v>1347</v>
      </c>
      <c r="E525" s="32" t="s">
        <v>54</v>
      </c>
      <c r="F525" s="31">
        <v>18</v>
      </c>
      <c r="G525" s="183">
        <v>8.39</v>
      </c>
      <c r="H525" s="33">
        <f t="shared" si="48"/>
        <v>9.9499999999999993</v>
      </c>
      <c r="I525" s="33">
        <f t="shared" ref="I525:I588" si="50">TRUNC(G525*F525,2)</f>
        <v>151.02000000000001</v>
      </c>
      <c r="J525" s="33">
        <f t="shared" si="49"/>
        <v>179.1</v>
      </c>
    </row>
    <row r="526" spans="1:10" ht="24" customHeight="1" thickBot="1" x14ac:dyDescent="0.3">
      <c r="A526" s="27" t="s">
        <v>1348</v>
      </c>
      <c r="B526" s="27"/>
      <c r="C526" s="27"/>
      <c r="D526" s="27" t="s">
        <v>1349</v>
      </c>
      <c r="E526" s="27"/>
      <c r="F526" s="28"/>
      <c r="G526" s="185"/>
      <c r="H526" s="27"/>
      <c r="I526" s="29"/>
      <c r="J526" s="29"/>
    </row>
    <row r="527" spans="1:10" ht="39" customHeight="1" thickBot="1" x14ac:dyDescent="0.3">
      <c r="A527" s="30" t="s">
        <v>1350</v>
      </c>
      <c r="B527" s="31" t="s">
        <v>1351</v>
      </c>
      <c r="C527" s="30" t="s">
        <v>52</v>
      </c>
      <c r="D527" s="30" t="s">
        <v>1352</v>
      </c>
      <c r="E527" s="32" t="s">
        <v>538</v>
      </c>
      <c r="F527" s="31">
        <v>1</v>
      </c>
      <c r="G527" s="183">
        <v>26.56</v>
      </c>
      <c r="H527" s="33">
        <f>IFERROR(TRUNC(G527*(1+$B$5),2),"")</f>
        <v>31.52</v>
      </c>
      <c r="I527" s="33">
        <f t="shared" si="50"/>
        <v>26.56</v>
      </c>
      <c r="J527" s="33">
        <f>IFERROR(TRUNC(H527*F527,2),"")</f>
        <v>31.52</v>
      </c>
    </row>
    <row r="528" spans="1:10" ht="51.95" customHeight="1" thickBot="1" x14ac:dyDescent="0.3">
      <c r="A528" s="30" t="s">
        <v>1353</v>
      </c>
      <c r="B528" s="31" t="s">
        <v>1354</v>
      </c>
      <c r="C528" s="30" t="s">
        <v>52</v>
      </c>
      <c r="D528" s="30" t="s">
        <v>1355</v>
      </c>
      <c r="E528" s="32" t="s">
        <v>538</v>
      </c>
      <c r="F528" s="31">
        <v>27.3</v>
      </c>
      <c r="G528" s="183">
        <v>39.44</v>
      </c>
      <c r="H528" s="33">
        <f>IFERROR(TRUNC(G528*(1+$B$5),2),"")</f>
        <v>46.81</v>
      </c>
      <c r="I528" s="33">
        <f t="shared" si="50"/>
        <v>1076.71</v>
      </c>
      <c r="J528" s="33">
        <f>IFERROR(TRUNC(H528*F528,2),"")</f>
        <v>1277.9100000000001</v>
      </c>
    </row>
    <row r="529" spans="1:10" ht="24" customHeight="1" thickBot="1" x14ac:dyDescent="0.3">
      <c r="A529" s="27" t="s">
        <v>1356</v>
      </c>
      <c r="B529" s="27"/>
      <c r="C529" s="27"/>
      <c r="D529" s="27" t="s">
        <v>1357</v>
      </c>
      <c r="E529" s="27"/>
      <c r="F529" s="28"/>
      <c r="G529" s="185"/>
      <c r="H529" s="27"/>
      <c r="I529" s="29"/>
      <c r="J529" s="29"/>
    </row>
    <row r="530" spans="1:10" ht="26.1" customHeight="1" thickBot="1" x14ac:dyDescent="0.3">
      <c r="A530" s="27" t="s">
        <v>1358</v>
      </c>
      <c r="B530" s="27"/>
      <c r="C530" s="27"/>
      <c r="D530" s="27" t="s">
        <v>1214</v>
      </c>
      <c r="E530" s="27"/>
      <c r="F530" s="28"/>
      <c r="G530" s="185"/>
      <c r="H530" s="27"/>
      <c r="I530" s="29"/>
      <c r="J530" s="29"/>
    </row>
    <row r="531" spans="1:10" ht="39" customHeight="1" thickBot="1" x14ac:dyDescent="0.3">
      <c r="A531" s="30" t="s">
        <v>1359</v>
      </c>
      <c r="B531" s="31" t="s">
        <v>1240</v>
      </c>
      <c r="C531" s="30" t="s">
        <v>52</v>
      </c>
      <c r="D531" s="30" t="s">
        <v>1241</v>
      </c>
      <c r="E531" s="32" t="s">
        <v>54</v>
      </c>
      <c r="F531" s="31">
        <v>2</v>
      </c>
      <c r="G531" s="183">
        <v>54.86</v>
      </c>
      <c r="H531" s="33">
        <f t="shared" ref="H531:H546" si="51">IFERROR(TRUNC(G531*(1+$B$5),2),"")</f>
        <v>65.12</v>
      </c>
      <c r="I531" s="33">
        <f t="shared" si="50"/>
        <v>109.72</v>
      </c>
      <c r="J531" s="33">
        <f t="shared" ref="J531:J546" si="52">IFERROR(TRUNC(H531*F531,2),"")</f>
        <v>130.24</v>
      </c>
    </row>
    <row r="532" spans="1:10" ht="39" customHeight="1" thickBot="1" x14ac:dyDescent="0.3">
      <c r="A532" s="30" t="s">
        <v>1360</v>
      </c>
      <c r="B532" s="31" t="s">
        <v>1361</v>
      </c>
      <c r="C532" s="30" t="s">
        <v>52</v>
      </c>
      <c r="D532" s="30" t="s">
        <v>1362</v>
      </c>
      <c r="E532" s="32" t="s">
        <v>54</v>
      </c>
      <c r="F532" s="31">
        <v>3</v>
      </c>
      <c r="G532" s="183">
        <v>198.52</v>
      </c>
      <c r="H532" s="33">
        <f t="shared" si="51"/>
        <v>235.66</v>
      </c>
      <c r="I532" s="33">
        <f t="shared" si="50"/>
        <v>595.55999999999995</v>
      </c>
      <c r="J532" s="33">
        <f t="shared" si="52"/>
        <v>706.98</v>
      </c>
    </row>
    <row r="533" spans="1:10" ht="26.1" customHeight="1" thickBot="1" x14ac:dyDescent="0.3">
      <c r="A533" s="30" t="s">
        <v>1363</v>
      </c>
      <c r="B533" s="31" t="s">
        <v>1216</v>
      </c>
      <c r="C533" s="30" t="s">
        <v>59</v>
      </c>
      <c r="D533" s="30" t="s">
        <v>1217</v>
      </c>
      <c r="E533" s="32" t="s">
        <v>54</v>
      </c>
      <c r="F533" s="31">
        <v>3</v>
      </c>
      <c r="G533" s="183">
        <v>122.47</v>
      </c>
      <c r="H533" s="33">
        <f t="shared" si="51"/>
        <v>145.38</v>
      </c>
      <c r="I533" s="33">
        <f t="shared" si="50"/>
        <v>367.41</v>
      </c>
      <c r="J533" s="33">
        <f t="shared" si="52"/>
        <v>436.14</v>
      </c>
    </row>
    <row r="534" spans="1:10" ht="39" customHeight="1" thickBot="1" x14ac:dyDescent="0.3">
      <c r="A534" s="30" t="s">
        <v>1364</v>
      </c>
      <c r="B534" s="31" t="s">
        <v>1219</v>
      </c>
      <c r="C534" s="30" t="s">
        <v>52</v>
      </c>
      <c r="D534" s="30" t="s">
        <v>1220</v>
      </c>
      <c r="E534" s="32" t="s">
        <v>54</v>
      </c>
      <c r="F534" s="31">
        <v>1</v>
      </c>
      <c r="G534" s="183">
        <v>139.28</v>
      </c>
      <c r="H534" s="33">
        <f t="shared" si="51"/>
        <v>165.33</v>
      </c>
      <c r="I534" s="33">
        <f t="shared" si="50"/>
        <v>139.28</v>
      </c>
      <c r="J534" s="33">
        <f t="shared" si="52"/>
        <v>165.33</v>
      </c>
    </row>
    <row r="535" spans="1:10" ht="26.1" customHeight="1" thickBot="1" x14ac:dyDescent="0.3">
      <c r="A535" s="30" t="s">
        <v>1365</v>
      </c>
      <c r="B535" s="31" t="s">
        <v>1222</v>
      </c>
      <c r="C535" s="30" t="s">
        <v>59</v>
      </c>
      <c r="D535" s="30" t="s">
        <v>1223</v>
      </c>
      <c r="E535" s="32" t="s">
        <v>54</v>
      </c>
      <c r="F535" s="31">
        <v>2</v>
      </c>
      <c r="G535" s="183">
        <v>83.3</v>
      </c>
      <c r="H535" s="33">
        <f t="shared" si="51"/>
        <v>98.88</v>
      </c>
      <c r="I535" s="33">
        <f t="shared" si="50"/>
        <v>166.6</v>
      </c>
      <c r="J535" s="33">
        <f t="shared" si="52"/>
        <v>197.76</v>
      </c>
    </row>
    <row r="536" spans="1:10" ht="26.1" customHeight="1" thickBot="1" x14ac:dyDescent="0.3">
      <c r="A536" s="30" t="s">
        <v>1366</v>
      </c>
      <c r="B536" s="31" t="s">
        <v>1225</v>
      </c>
      <c r="C536" s="30" t="s">
        <v>59</v>
      </c>
      <c r="D536" s="30" t="s">
        <v>1226</v>
      </c>
      <c r="E536" s="32" t="s">
        <v>54</v>
      </c>
      <c r="F536" s="31">
        <v>2</v>
      </c>
      <c r="G536" s="183">
        <v>15.16</v>
      </c>
      <c r="H536" s="33">
        <f t="shared" si="51"/>
        <v>17.989999999999998</v>
      </c>
      <c r="I536" s="33">
        <f t="shared" si="50"/>
        <v>30.32</v>
      </c>
      <c r="J536" s="33">
        <f t="shared" si="52"/>
        <v>35.979999999999997</v>
      </c>
    </row>
    <row r="537" spans="1:10" ht="26.1" customHeight="1" thickBot="1" x14ac:dyDescent="0.3">
      <c r="A537" s="30" t="s">
        <v>1367</v>
      </c>
      <c r="B537" s="31" t="s">
        <v>1228</v>
      </c>
      <c r="C537" s="30" t="s">
        <v>59</v>
      </c>
      <c r="D537" s="30" t="s">
        <v>1229</v>
      </c>
      <c r="E537" s="32" t="s">
        <v>54</v>
      </c>
      <c r="F537" s="31">
        <v>5</v>
      </c>
      <c r="G537" s="182">
        <v>15.82</v>
      </c>
      <c r="H537" s="33">
        <f t="shared" si="51"/>
        <v>18.77</v>
      </c>
      <c r="I537" s="33">
        <f t="shared" si="50"/>
        <v>79.099999999999994</v>
      </c>
      <c r="J537" s="33">
        <f t="shared" si="52"/>
        <v>93.85</v>
      </c>
    </row>
    <row r="538" spans="1:10" ht="26.1" customHeight="1" thickBot="1" x14ac:dyDescent="0.3">
      <c r="A538" s="30" t="s">
        <v>1368</v>
      </c>
      <c r="B538" s="31" t="s">
        <v>1231</v>
      </c>
      <c r="C538" s="30" t="s">
        <v>59</v>
      </c>
      <c r="D538" s="30" t="s">
        <v>1232</v>
      </c>
      <c r="E538" s="32" t="s">
        <v>54</v>
      </c>
      <c r="F538" s="31">
        <v>1</v>
      </c>
      <c r="G538" s="183">
        <v>17.11</v>
      </c>
      <c r="H538" s="33">
        <f t="shared" si="51"/>
        <v>20.309999999999999</v>
      </c>
      <c r="I538" s="33">
        <f t="shared" si="50"/>
        <v>17.11</v>
      </c>
      <c r="J538" s="33">
        <f t="shared" si="52"/>
        <v>20.309999999999999</v>
      </c>
    </row>
    <row r="539" spans="1:10" ht="26.1" customHeight="1" thickBot="1" x14ac:dyDescent="0.3">
      <c r="A539" s="30" t="s">
        <v>1369</v>
      </c>
      <c r="B539" s="31" t="s">
        <v>1370</v>
      </c>
      <c r="C539" s="30" t="s">
        <v>59</v>
      </c>
      <c r="D539" s="30" t="s">
        <v>1371</v>
      </c>
      <c r="E539" s="32" t="s">
        <v>54</v>
      </c>
      <c r="F539" s="31">
        <v>1</v>
      </c>
      <c r="G539" s="183">
        <v>17.11</v>
      </c>
      <c r="H539" s="33">
        <f t="shared" si="51"/>
        <v>20.309999999999999</v>
      </c>
      <c r="I539" s="33">
        <f t="shared" si="50"/>
        <v>17.11</v>
      </c>
      <c r="J539" s="33">
        <f t="shared" si="52"/>
        <v>20.309999999999999</v>
      </c>
    </row>
    <row r="540" spans="1:10" ht="26.1" customHeight="1" thickBot="1" x14ac:dyDescent="0.3">
      <c r="A540" s="30" t="s">
        <v>1372</v>
      </c>
      <c r="B540" s="31" t="s">
        <v>1234</v>
      </c>
      <c r="C540" s="30" t="s">
        <v>59</v>
      </c>
      <c r="D540" s="30" t="s">
        <v>1235</v>
      </c>
      <c r="E540" s="32" t="s">
        <v>54</v>
      </c>
      <c r="F540" s="31">
        <v>1</v>
      </c>
      <c r="G540" s="183">
        <v>18.66</v>
      </c>
      <c r="H540" s="33">
        <f t="shared" si="51"/>
        <v>22.15</v>
      </c>
      <c r="I540" s="33">
        <f t="shared" si="50"/>
        <v>18.66</v>
      </c>
      <c r="J540" s="33">
        <f t="shared" si="52"/>
        <v>22.15</v>
      </c>
    </row>
    <row r="541" spans="1:10" ht="39" customHeight="1" thickBot="1" x14ac:dyDescent="0.3">
      <c r="A541" s="30" t="s">
        <v>1373</v>
      </c>
      <c r="B541" s="31" t="s">
        <v>1243</v>
      </c>
      <c r="C541" s="30" t="s">
        <v>52</v>
      </c>
      <c r="D541" s="30" t="s">
        <v>1244</v>
      </c>
      <c r="E541" s="32" t="s">
        <v>54</v>
      </c>
      <c r="F541" s="31">
        <v>4</v>
      </c>
      <c r="G541" s="183">
        <v>249.18</v>
      </c>
      <c r="H541" s="33">
        <f t="shared" si="51"/>
        <v>295.8</v>
      </c>
      <c r="I541" s="33">
        <f t="shared" si="50"/>
        <v>996.72</v>
      </c>
      <c r="J541" s="33">
        <f t="shared" si="52"/>
        <v>1183.2</v>
      </c>
    </row>
    <row r="542" spans="1:10" ht="39" customHeight="1" thickBot="1" x14ac:dyDescent="0.3">
      <c r="A542" s="30" t="s">
        <v>1374</v>
      </c>
      <c r="B542" s="31" t="s">
        <v>1237</v>
      </c>
      <c r="C542" s="30" t="s">
        <v>52</v>
      </c>
      <c r="D542" s="30" t="s">
        <v>1238</v>
      </c>
      <c r="E542" s="32" t="s">
        <v>54</v>
      </c>
      <c r="F542" s="31">
        <v>5</v>
      </c>
      <c r="G542" s="183">
        <v>199.21</v>
      </c>
      <c r="H542" s="33">
        <f t="shared" si="51"/>
        <v>236.48</v>
      </c>
      <c r="I542" s="33">
        <f t="shared" si="50"/>
        <v>996.05</v>
      </c>
      <c r="J542" s="33">
        <f t="shared" si="52"/>
        <v>1182.4000000000001</v>
      </c>
    </row>
    <row r="543" spans="1:10" ht="39" customHeight="1" thickBot="1" x14ac:dyDescent="0.3">
      <c r="A543" s="30" t="s">
        <v>1375</v>
      </c>
      <c r="B543" s="31" t="s">
        <v>1376</v>
      </c>
      <c r="C543" s="30" t="s">
        <v>52</v>
      </c>
      <c r="D543" s="30" t="s">
        <v>1377</v>
      </c>
      <c r="E543" s="32" t="s">
        <v>54</v>
      </c>
      <c r="F543" s="31">
        <v>4</v>
      </c>
      <c r="G543" s="183">
        <v>343.68</v>
      </c>
      <c r="H543" s="33">
        <f t="shared" si="51"/>
        <v>407.98</v>
      </c>
      <c r="I543" s="33">
        <f t="shared" si="50"/>
        <v>1374.72</v>
      </c>
      <c r="J543" s="33">
        <f t="shared" si="52"/>
        <v>1631.92</v>
      </c>
    </row>
    <row r="544" spans="1:10" ht="39" customHeight="1" thickBot="1" x14ac:dyDescent="0.3">
      <c r="A544" s="30" t="s">
        <v>1378</v>
      </c>
      <c r="B544" s="31" t="s">
        <v>1379</v>
      </c>
      <c r="C544" s="30" t="s">
        <v>52</v>
      </c>
      <c r="D544" s="30" t="s">
        <v>1380</v>
      </c>
      <c r="E544" s="32" t="s">
        <v>742</v>
      </c>
      <c r="F544" s="31">
        <v>4</v>
      </c>
      <c r="G544" s="183">
        <v>93.29</v>
      </c>
      <c r="H544" s="33">
        <f t="shared" si="51"/>
        <v>110.74</v>
      </c>
      <c r="I544" s="33">
        <f t="shared" si="50"/>
        <v>373.16</v>
      </c>
      <c r="J544" s="33">
        <f t="shared" si="52"/>
        <v>442.96</v>
      </c>
    </row>
    <row r="545" spans="1:10" ht="39" customHeight="1" thickBot="1" x14ac:dyDescent="0.3">
      <c r="A545" s="30" t="s">
        <v>1381</v>
      </c>
      <c r="B545" s="31" t="s">
        <v>1382</v>
      </c>
      <c r="C545" s="30" t="s">
        <v>52</v>
      </c>
      <c r="D545" s="30" t="s">
        <v>1383</v>
      </c>
      <c r="E545" s="32" t="s">
        <v>54</v>
      </c>
      <c r="F545" s="31">
        <v>4</v>
      </c>
      <c r="G545" s="183">
        <v>111.7</v>
      </c>
      <c r="H545" s="33">
        <f t="shared" si="51"/>
        <v>132.59</v>
      </c>
      <c r="I545" s="33">
        <f t="shared" si="50"/>
        <v>446.8</v>
      </c>
      <c r="J545" s="33">
        <f t="shared" si="52"/>
        <v>530.36</v>
      </c>
    </row>
    <row r="546" spans="1:10" ht="51.95" customHeight="1" thickBot="1" x14ac:dyDescent="0.3">
      <c r="A546" s="30" t="s">
        <v>1384</v>
      </c>
      <c r="B546" s="31" t="s">
        <v>1385</v>
      </c>
      <c r="C546" s="30" t="s">
        <v>59</v>
      </c>
      <c r="D546" s="30" t="s">
        <v>1386</v>
      </c>
      <c r="E546" s="32" t="s">
        <v>54</v>
      </c>
      <c r="F546" s="31">
        <v>2</v>
      </c>
      <c r="G546" s="186">
        <v>1057.6099999999999</v>
      </c>
      <c r="H546" s="33">
        <f t="shared" si="51"/>
        <v>1255.48</v>
      </c>
      <c r="I546" s="33">
        <f t="shared" si="50"/>
        <v>2115.2199999999998</v>
      </c>
      <c r="J546" s="33">
        <f t="shared" si="52"/>
        <v>2510.96</v>
      </c>
    </row>
    <row r="547" spans="1:10" ht="24" customHeight="1" thickBot="1" x14ac:dyDescent="0.3">
      <c r="A547" s="27" t="s">
        <v>1387</v>
      </c>
      <c r="B547" s="27"/>
      <c r="C547" s="27"/>
      <c r="D547" s="27" t="s">
        <v>1252</v>
      </c>
      <c r="E547" s="27"/>
      <c r="F547" s="28"/>
      <c r="G547" s="185"/>
      <c r="H547" s="27"/>
      <c r="I547" s="29"/>
      <c r="J547" s="29"/>
    </row>
    <row r="548" spans="1:10" ht="26.1" customHeight="1" thickBot="1" x14ac:dyDescent="0.3">
      <c r="A548" s="30" t="s">
        <v>1388</v>
      </c>
      <c r="B548" s="31" t="s">
        <v>1389</v>
      </c>
      <c r="C548" s="30" t="s">
        <v>59</v>
      </c>
      <c r="D548" s="30" t="s">
        <v>1390</v>
      </c>
      <c r="E548" s="32" t="s">
        <v>104</v>
      </c>
      <c r="F548" s="31">
        <v>44.6</v>
      </c>
      <c r="G548" s="183">
        <v>22.27</v>
      </c>
      <c r="H548" s="33">
        <f t="shared" ref="H548:H568" si="53">IFERROR(TRUNC(G548*(1+$B$5),2),"")</f>
        <v>26.43</v>
      </c>
      <c r="I548" s="33">
        <f t="shared" si="50"/>
        <v>993.24</v>
      </c>
      <c r="J548" s="33">
        <f t="shared" ref="J548:J568" si="54">IFERROR(TRUNC(H548*F548,2),"")</f>
        <v>1178.77</v>
      </c>
    </row>
    <row r="549" spans="1:10" ht="39" customHeight="1" thickBot="1" x14ac:dyDescent="0.3">
      <c r="A549" s="30" t="s">
        <v>1391</v>
      </c>
      <c r="B549" s="31" t="s">
        <v>1272</v>
      </c>
      <c r="C549" s="30" t="s">
        <v>59</v>
      </c>
      <c r="D549" s="30" t="s">
        <v>1273</v>
      </c>
      <c r="E549" s="32" t="s">
        <v>104</v>
      </c>
      <c r="F549" s="31">
        <v>7.1</v>
      </c>
      <c r="G549" s="183">
        <v>10.15</v>
      </c>
      <c r="H549" s="33">
        <f t="shared" si="53"/>
        <v>12.04</v>
      </c>
      <c r="I549" s="33">
        <f t="shared" si="50"/>
        <v>72.06</v>
      </c>
      <c r="J549" s="33">
        <f t="shared" si="54"/>
        <v>85.48</v>
      </c>
    </row>
    <row r="550" spans="1:10" ht="39" customHeight="1" thickBot="1" x14ac:dyDescent="0.3">
      <c r="A550" s="30" t="s">
        <v>1392</v>
      </c>
      <c r="B550" s="31" t="s">
        <v>1393</v>
      </c>
      <c r="C550" s="30" t="s">
        <v>52</v>
      </c>
      <c r="D550" s="30" t="s">
        <v>1394</v>
      </c>
      <c r="E550" s="32" t="s">
        <v>104</v>
      </c>
      <c r="F550" s="31">
        <v>8</v>
      </c>
      <c r="G550" s="183">
        <v>15.4</v>
      </c>
      <c r="H550" s="33">
        <f t="shared" si="53"/>
        <v>18.28</v>
      </c>
      <c r="I550" s="33">
        <f t="shared" si="50"/>
        <v>123.2</v>
      </c>
      <c r="J550" s="33">
        <f t="shared" si="54"/>
        <v>146.24</v>
      </c>
    </row>
    <row r="551" spans="1:10" ht="39" customHeight="1" thickBot="1" x14ac:dyDescent="0.3">
      <c r="A551" s="30" t="s">
        <v>1395</v>
      </c>
      <c r="B551" s="31" t="s">
        <v>1254</v>
      </c>
      <c r="C551" s="30" t="s">
        <v>59</v>
      </c>
      <c r="D551" s="30" t="s">
        <v>1255</v>
      </c>
      <c r="E551" s="32" t="s">
        <v>54</v>
      </c>
      <c r="F551" s="31">
        <v>2</v>
      </c>
      <c r="G551" s="183">
        <v>19.16</v>
      </c>
      <c r="H551" s="33">
        <f t="shared" si="53"/>
        <v>22.74</v>
      </c>
      <c r="I551" s="33">
        <f t="shared" si="50"/>
        <v>38.32</v>
      </c>
      <c r="J551" s="33">
        <f t="shared" si="54"/>
        <v>45.48</v>
      </c>
    </row>
    <row r="552" spans="1:10" ht="39" customHeight="1" thickBot="1" x14ac:dyDescent="0.3">
      <c r="A552" s="30" t="s">
        <v>1396</v>
      </c>
      <c r="B552" s="31" t="s">
        <v>1397</v>
      </c>
      <c r="C552" s="30" t="s">
        <v>52</v>
      </c>
      <c r="D552" s="30" t="s">
        <v>1398</v>
      </c>
      <c r="E552" s="32" t="s">
        <v>54</v>
      </c>
      <c r="F552" s="31">
        <v>2</v>
      </c>
      <c r="G552" s="183">
        <v>25.23</v>
      </c>
      <c r="H552" s="33">
        <f t="shared" si="53"/>
        <v>29.95</v>
      </c>
      <c r="I552" s="33">
        <f t="shared" si="50"/>
        <v>50.46</v>
      </c>
      <c r="J552" s="33">
        <f t="shared" si="54"/>
        <v>59.9</v>
      </c>
    </row>
    <row r="553" spans="1:10" ht="39" customHeight="1" thickBot="1" x14ac:dyDescent="0.3">
      <c r="A553" s="30" t="s">
        <v>1399</v>
      </c>
      <c r="B553" s="31" t="s">
        <v>1400</v>
      </c>
      <c r="C553" s="30" t="s">
        <v>52</v>
      </c>
      <c r="D553" s="30" t="s">
        <v>1401</v>
      </c>
      <c r="E553" s="32" t="s">
        <v>54</v>
      </c>
      <c r="F553" s="31">
        <v>1</v>
      </c>
      <c r="G553" s="183">
        <v>10.16</v>
      </c>
      <c r="H553" s="33">
        <f t="shared" si="53"/>
        <v>12.06</v>
      </c>
      <c r="I553" s="33">
        <f t="shared" si="50"/>
        <v>10.16</v>
      </c>
      <c r="J553" s="33">
        <f t="shared" si="54"/>
        <v>12.06</v>
      </c>
    </row>
    <row r="554" spans="1:10" ht="39" customHeight="1" thickBot="1" x14ac:dyDescent="0.3">
      <c r="A554" s="30" t="s">
        <v>1402</v>
      </c>
      <c r="B554" s="31" t="s">
        <v>1403</v>
      </c>
      <c r="C554" s="30" t="s">
        <v>52</v>
      </c>
      <c r="D554" s="30" t="s">
        <v>1404</v>
      </c>
      <c r="E554" s="32" t="s">
        <v>54</v>
      </c>
      <c r="F554" s="31">
        <v>1</v>
      </c>
      <c r="G554" s="182">
        <v>24.49</v>
      </c>
      <c r="H554" s="33">
        <f t="shared" si="53"/>
        <v>29.07</v>
      </c>
      <c r="I554" s="33">
        <f t="shared" si="50"/>
        <v>24.49</v>
      </c>
      <c r="J554" s="33">
        <f t="shared" si="54"/>
        <v>29.07</v>
      </c>
    </row>
    <row r="555" spans="1:10" ht="39" customHeight="1" thickBot="1" x14ac:dyDescent="0.3">
      <c r="A555" s="30" t="s">
        <v>1405</v>
      </c>
      <c r="B555" s="31" t="s">
        <v>1406</v>
      </c>
      <c r="C555" s="30" t="s">
        <v>52</v>
      </c>
      <c r="D555" s="30" t="s">
        <v>1407</v>
      </c>
      <c r="E555" s="32" t="s">
        <v>54</v>
      </c>
      <c r="F555" s="31">
        <v>22</v>
      </c>
      <c r="G555" s="183">
        <v>9.5399999999999991</v>
      </c>
      <c r="H555" s="33">
        <f t="shared" si="53"/>
        <v>11.32</v>
      </c>
      <c r="I555" s="33">
        <f t="shared" si="50"/>
        <v>209.88</v>
      </c>
      <c r="J555" s="33">
        <f t="shared" si="54"/>
        <v>249.04</v>
      </c>
    </row>
    <row r="556" spans="1:10" ht="26.1" customHeight="1" thickBot="1" x14ac:dyDescent="0.3">
      <c r="A556" s="30" t="s">
        <v>1408</v>
      </c>
      <c r="B556" s="31" t="s">
        <v>1409</v>
      </c>
      <c r="C556" s="30" t="s">
        <v>59</v>
      </c>
      <c r="D556" s="30" t="s">
        <v>1410</v>
      </c>
      <c r="E556" s="32" t="s">
        <v>54</v>
      </c>
      <c r="F556" s="31">
        <v>1</v>
      </c>
      <c r="G556" s="183">
        <v>38.19</v>
      </c>
      <c r="H556" s="33">
        <f t="shared" si="53"/>
        <v>45.33</v>
      </c>
      <c r="I556" s="33">
        <f t="shared" si="50"/>
        <v>38.19</v>
      </c>
      <c r="J556" s="33">
        <f t="shared" si="54"/>
        <v>45.33</v>
      </c>
    </row>
    <row r="557" spans="1:10" ht="39" customHeight="1" thickBot="1" x14ac:dyDescent="0.3">
      <c r="A557" s="30" t="s">
        <v>1411</v>
      </c>
      <c r="B557" s="31" t="s">
        <v>1412</v>
      </c>
      <c r="C557" s="30" t="s">
        <v>52</v>
      </c>
      <c r="D557" s="30" t="s">
        <v>1413</v>
      </c>
      <c r="E557" s="32" t="s">
        <v>54</v>
      </c>
      <c r="F557" s="31">
        <v>101</v>
      </c>
      <c r="G557" s="183">
        <v>7.22</v>
      </c>
      <c r="H557" s="33">
        <f t="shared" si="53"/>
        <v>8.57</v>
      </c>
      <c r="I557" s="33">
        <f t="shared" si="50"/>
        <v>729.22</v>
      </c>
      <c r="J557" s="33">
        <f t="shared" si="54"/>
        <v>865.57</v>
      </c>
    </row>
    <row r="558" spans="1:10" ht="39" customHeight="1" thickBot="1" x14ac:dyDescent="0.3">
      <c r="A558" s="30" t="s">
        <v>1414</v>
      </c>
      <c r="B558" s="31" t="s">
        <v>1415</v>
      </c>
      <c r="C558" s="30" t="s">
        <v>52</v>
      </c>
      <c r="D558" s="30" t="s">
        <v>1416</v>
      </c>
      <c r="E558" s="32" t="s">
        <v>54</v>
      </c>
      <c r="F558" s="31">
        <v>9</v>
      </c>
      <c r="G558" s="183">
        <v>17.399999999999999</v>
      </c>
      <c r="H558" s="33">
        <f t="shared" si="53"/>
        <v>20.65</v>
      </c>
      <c r="I558" s="33">
        <f t="shared" si="50"/>
        <v>156.6</v>
      </c>
      <c r="J558" s="33">
        <f t="shared" si="54"/>
        <v>185.85</v>
      </c>
    </row>
    <row r="559" spans="1:10" ht="39" customHeight="1" thickBot="1" x14ac:dyDescent="0.3">
      <c r="A559" s="30" t="s">
        <v>1417</v>
      </c>
      <c r="B559" s="31" t="s">
        <v>1418</v>
      </c>
      <c r="C559" s="30" t="s">
        <v>52</v>
      </c>
      <c r="D559" s="30" t="s">
        <v>1419</v>
      </c>
      <c r="E559" s="32" t="s">
        <v>54</v>
      </c>
      <c r="F559" s="31">
        <v>2</v>
      </c>
      <c r="G559" s="183">
        <v>7.32</v>
      </c>
      <c r="H559" s="33">
        <f t="shared" si="53"/>
        <v>8.68</v>
      </c>
      <c r="I559" s="33">
        <f t="shared" si="50"/>
        <v>14.64</v>
      </c>
      <c r="J559" s="33">
        <f t="shared" si="54"/>
        <v>17.36</v>
      </c>
    </row>
    <row r="560" spans="1:10" ht="39" customHeight="1" thickBot="1" x14ac:dyDescent="0.3">
      <c r="A560" s="30" t="s">
        <v>1420</v>
      </c>
      <c r="B560" s="31" t="s">
        <v>1421</v>
      </c>
      <c r="C560" s="30" t="s">
        <v>59</v>
      </c>
      <c r="D560" s="30" t="s">
        <v>1422</v>
      </c>
      <c r="E560" s="32" t="s">
        <v>54</v>
      </c>
      <c r="F560" s="31">
        <v>17</v>
      </c>
      <c r="G560" s="183">
        <v>138.86000000000001</v>
      </c>
      <c r="H560" s="33">
        <f t="shared" si="53"/>
        <v>164.84</v>
      </c>
      <c r="I560" s="33">
        <f t="shared" si="50"/>
        <v>2360.62</v>
      </c>
      <c r="J560" s="33">
        <f t="shared" si="54"/>
        <v>2802.28</v>
      </c>
    </row>
    <row r="561" spans="1:10" ht="39" customHeight="1" thickBot="1" x14ac:dyDescent="0.3">
      <c r="A561" s="30" t="s">
        <v>1423</v>
      </c>
      <c r="B561" s="31" t="s">
        <v>1424</v>
      </c>
      <c r="C561" s="30" t="s">
        <v>52</v>
      </c>
      <c r="D561" s="30" t="s">
        <v>1425</v>
      </c>
      <c r="E561" s="32" t="s">
        <v>236</v>
      </c>
      <c r="F561" s="31">
        <v>1</v>
      </c>
      <c r="G561" s="186">
        <v>1051.51</v>
      </c>
      <c r="H561" s="33">
        <f t="shared" si="53"/>
        <v>1248.24</v>
      </c>
      <c r="I561" s="33">
        <f t="shared" si="50"/>
        <v>1051.51</v>
      </c>
      <c r="J561" s="33">
        <f t="shared" si="54"/>
        <v>1248.24</v>
      </c>
    </row>
    <row r="562" spans="1:10" ht="39" customHeight="1" thickBot="1" x14ac:dyDescent="0.3">
      <c r="A562" s="30" t="s">
        <v>1426</v>
      </c>
      <c r="B562" s="31" t="s">
        <v>1427</v>
      </c>
      <c r="C562" s="30" t="s">
        <v>52</v>
      </c>
      <c r="D562" s="30" t="s">
        <v>1428</v>
      </c>
      <c r="E562" s="32" t="s">
        <v>104</v>
      </c>
      <c r="F562" s="31">
        <v>48</v>
      </c>
      <c r="G562" s="183">
        <v>15.8</v>
      </c>
      <c r="H562" s="33">
        <f t="shared" si="53"/>
        <v>18.75</v>
      </c>
      <c r="I562" s="33">
        <f t="shared" si="50"/>
        <v>758.4</v>
      </c>
      <c r="J562" s="33">
        <f t="shared" si="54"/>
        <v>900</v>
      </c>
    </row>
    <row r="563" spans="1:10" ht="39" customHeight="1" thickBot="1" x14ac:dyDescent="0.3">
      <c r="A563" s="30" t="s">
        <v>1429</v>
      </c>
      <c r="B563" s="31" t="s">
        <v>1430</v>
      </c>
      <c r="C563" s="30" t="s">
        <v>52</v>
      </c>
      <c r="D563" s="30" t="s">
        <v>1431</v>
      </c>
      <c r="E563" s="32" t="s">
        <v>104</v>
      </c>
      <c r="F563" s="31">
        <v>4</v>
      </c>
      <c r="G563" s="183">
        <v>20.309999999999999</v>
      </c>
      <c r="H563" s="33">
        <f t="shared" si="53"/>
        <v>24.11</v>
      </c>
      <c r="I563" s="33">
        <f t="shared" si="50"/>
        <v>81.239999999999995</v>
      </c>
      <c r="J563" s="33">
        <f t="shared" si="54"/>
        <v>96.44</v>
      </c>
    </row>
    <row r="564" spans="1:10" ht="39" customHeight="1" thickBot="1" x14ac:dyDescent="0.3">
      <c r="A564" s="30" t="s">
        <v>1432</v>
      </c>
      <c r="B564" s="31" t="s">
        <v>1433</v>
      </c>
      <c r="C564" s="30" t="s">
        <v>52</v>
      </c>
      <c r="D564" s="30" t="s">
        <v>1434</v>
      </c>
      <c r="E564" s="32" t="s">
        <v>104</v>
      </c>
      <c r="F564" s="31">
        <v>1</v>
      </c>
      <c r="G564" s="183">
        <v>9.19</v>
      </c>
      <c r="H564" s="33">
        <f t="shared" si="53"/>
        <v>10.9</v>
      </c>
      <c r="I564" s="33">
        <f t="shared" si="50"/>
        <v>9.19</v>
      </c>
      <c r="J564" s="33">
        <f t="shared" si="54"/>
        <v>10.9</v>
      </c>
    </row>
    <row r="565" spans="1:10" ht="26.1" customHeight="1" thickBot="1" x14ac:dyDescent="0.3">
      <c r="A565" s="30" t="s">
        <v>1435</v>
      </c>
      <c r="B565" s="31" t="s">
        <v>1436</v>
      </c>
      <c r="C565" s="30" t="s">
        <v>59</v>
      </c>
      <c r="D565" s="30" t="s">
        <v>1437</v>
      </c>
      <c r="E565" s="32" t="s">
        <v>104</v>
      </c>
      <c r="F565" s="31">
        <v>32.9</v>
      </c>
      <c r="G565" s="183">
        <v>30.37</v>
      </c>
      <c r="H565" s="33">
        <f t="shared" si="53"/>
        <v>36.049999999999997</v>
      </c>
      <c r="I565" s="33">
        <f t="shared" si="50"/>
        <v>999.17</v>
      </c>
      <c r="J565" s="33">
        <f t="shared" si="54"/>
        <v>1186.04</v>
      </c>
    </row>
    <row r="566" spans="1:10" ht="26.1" customHeight="1" thickBot="1" x14ac:dyDescent="0.3">
      <c r="A566" s="30" t="s">
        <v>1438</v>
      </c>
      <c r="B566" s="31" t="s">
        <v>1439</v>
      </c>
      <c r="C566" s="30" t="s">
        <v>59</v>
      </c>
      <c r="D566" s="30" t="s">
        <v>1440</v>
      </c>
      <c r="E566" s="32" t="s">
        <v>104</v>
      </c>
      <c r="F566" s="31">
        <v>7.1</v>
      </c>
      <c r="G566" s="183">
        <v>52.12</v>
      </c>
      <c r="H566" s="33">
        <f t="shared" si="53"/>
        <v>61.87</v>
      </c>
      <c r="I566" s="33">
        <f t="shared" si="50"/>
        <v>370.05</v>
      </c>
      <c r="J566" s="33">
        <f t="shared" si="54"/>
        <v>439.27</v>
      </c>
    </row>
    <row r="567" spans="1:10" ht="39" customHeight="1" thickBot="1" x14ac:dyDescent="0.3">
      <c r="A567" s="30" t="s">
        <v>1441</v>
      </c>
      <c r="B567" s="31" t="s">
        <v>1442</v>
      </c>
      <c r="C567" s="30" t="s">
        <v>52</v>
      </c>
      <c r="D567" s="30" t="s">
        <v>1443</v>
      </c>
      <c r="E567" s="32" t="s">
        <v>104</v>
      </c>
      <c r="F567" s="31">
        <v>202</v>
      </c>
      <c r="G567" s="183">
        <v>11.24</v>
      </c>
      <c r="H567" s="33">
        <f t="shared" si="53"/>
        <v>13.34</v>
      </c>
      <c r="I567" s="33">
        <f t="shared" si="50"/>
        <v>2270.48</v>
      </c>
      <c r="J567" s="33">
        <f t="shared" si="54"/>
        <v>2694.68</v>
      </c>
    </row>
    <row r="568" spans="1:10" ht="39" customHeight="1" thickBot="1" x14ac:dyDescent="0.3">
      <c r="A568" s="30" t="s">
        <v>1444</v>
      </c>
      <c r="B568" s="31" t="s">
        <v>1445</v>
      </c>
      <c r="C568" s="30" t="s">
        <v>59</v>
      </c>
      <c r="D568" s="30" t="s">
        <v>1446</v>
      </c>
      <c r="E568" s="32" t="s">
        <v>104</v>
      </c>
      <c r="F568" s="31">
        <v>10</v>
      </c>
      <c r="G568" s="183">
        <v>51.27</v>
      </c>
      <c r="H568" s="33">
        <f t="shared" si="53"/>
        <v>60.86</v>
      </c>
      <c r="I568" s="33">
        <f t="shared" si="50"/>
        <v>512.70000000000005</v>
      </c>
      <c r="J568" s="33">
        <f t="shared" si="54"/>
        <v>608.6</v>
      </c>
    </row>
    <row r="569" spans="1:10" ht="24" customHeight="1" thickBot="1" x14ac:dyDescent="0.3">
      <c r="A569" s="27" t="s">
        <v>1447</v>
      </c>
      <c r="B569" s="27"/>
      <c r="C569" s="27"/>
      <c r="D569" s="27" t="s">
        <v>1298</v>
      </c>
      <c r="E569" s="27"/>
      <c r="F569" s="28"/>
      <c r="G569" s="185"/>
      <c r="H569" s="27"/>
      <c r="I569" s="29"/>
      <c r="J569" s="29"/>
    </row>
    <row r="570" spans="1:10" ht="39" customHeight="1" thickBot="1" x14ac:dyDescent="0.3">
      <c r="A570" s="30" t="s">
        <v>1448</v>
      </c>
      <c r="B570" s="31" t="s">
        <v>1449</v>
      </c>
      <c r="C570" s="30" t="s">
        <v>59</v>
      </c>
      <c r="D570" s="30" t="s">
        <v>1450</v>
      </c>
      <c r="E570" s="32" t="s">
        <v>104</v>
      </c>
      <c r="F570" s="31">
        <v>222.8</v>
      </c>
      <c r="G570" s="183">
        <v>41.01</v>
      </c>
      <c r="H570" s="33">
        <f t="shared" ref="H570:H575" si="55">IFERROR(TRUNC(G570*(1+$B$5),2),"")</f>
        <v>48.68</v>
      </c>
      <c r="I570" s="33">
        <f t="shared" si="50"/>
        <v>9137.02</v>
      </c>
      <c r="J570" s="33">
        <f t="shared" ref="J570:J575" si="56">IFERROR(TRUNC(H570*F570,2),"")</f>
        <v>10845.9</v>
      </c>
    </row>
    <row r="571" spans="1:10" ht="39" customHeight="1" thickBot="1" x14ac:dyDescent="0.3">
      <c r="A571" s="30" t="s">
        <v>1451</v>
      </c>
      <c r="B571" s="31" t="s">
        <v>1452</v>
      </c>
      <c r="C571" s="30" t="s">
        <v>59</v>
      </c>
      <c r="D571" s="30" t="s">
        <v>1453</v>
      </c>
      <c r="E571" s="32" t="s">
        <v>104</v>
      </c>
      <c r="F571" s="31">
        <v>142.19999999999999</v>
      </c>
      <c r="G571" s="182">
        <v>17.940000000000001</v>
      </c>
      <c r="H571" s="33">
        <f t="shared" si="55"/>
        <v>21.29</v>
      </c>
      <c r="I571" s="33">
        <f t="shared" si="50"/>
        <v>2551.06</v>
      </c>
      <c r="J571" s="33">
        <f t="shared" si="56"/>
        <v>3027.43</v>
      </c>
    </row>
    <row r="572" spans="1:10" ht="39" customHeight="1" thickBot="1" x14ac:dyDescent="0.3">
      <c r="A572" s="30" t="s">
        <v>1454</v>
      </c>
      <c r="B572" s="31" t="s">
        <v>1455</v>
      </c>
      <c r="C572" s="30" t="s">
        <v>59</v>
      </c>
      <c r="D572" s="30" t="s">
        <v>1456</v>
      </c>
      <c r="E572" s="32" t="s">
        <v>104</v>
      </c>
      <c r="F572" s="31">
        <v>98</v>
      </c>
      <c r="G572" s="183">
        <v>11.31</v>
      </c>
      <c r="H572" s="33">
        <f t="shared" si="55"/>
        <v>13.42</v>
      </c>
      <c r="I572" s="33">
        <f t="shared" si="50"/>
        <v>1108.3800000000001</v>
      </c>
      <c r="J572" s="33">
        <f t="shared" si="56"/>
        <v>1315.16</v>
      </c>
    </row>
    <row r="573" spans="1:10" ht="39" customHeight="1" thickBot="1" x14ac:dyDescent="0.3">
      <c r="A573" s="30" t="s">
        <v>1457</v>
      </c>
      <c r="B573" s="31" t="s">
        <v>1306</v>
      </c>
      <c r="C573" s="30" t="s">
        <v>59</v>
      </c>
      <c r="D573" s="30" t="s">
        <v>1307</v>
      </c>
      <c r="E573" s="32" t="s">
        <v>104</v>
      </c>
      <c r="F573" s="31">
        <v>384.7</v>
      </c>
      <c r="G573" s="183">
        <v>7.08</v>
      </c>
      <c r="H573" s="33">
        <f t="shared" si="55"/>
        <v>8.4</v>
      </c>
      <c r="I573" s="33">
        <f t="shared" si="50"/>
        <v>2723.67</v>
      </c>
      <c r="J573" s="33">
        <f t="shared" si="56"/>
        <v>3231.48</v>
      </c>
    </row>
    <row r="574" spans="1:10" ht="39" customHeight="1" thickBot="1" x14ac:dyDescent="0.3">
      <c r="A574" s="30" t="s">
        <v>1458</v>
      </c>
      <c r="B574" s="31" t="s">
        <v>1303</v>
      </c>
      <c r="C574" s="30" t="s">
        <v>59</v>
      </c>
      <c r="D574" s="30" t="s">
        <v>1304</v>
      </c>
      <c r="E574" s="32" t="s">
        <v>104</v>
      </c>
      <c r="F574" s="31">
        <v>311.7</v>
      </c>
      <c r="G574" s="183">
        <v>4.5599999999999996</v>
      </c>
      <c r="H574" s="33">
        <f t="shared" si="55"/>
        <v>5.41</v>
      </c>
      <c r="I574" s="33">
        <f t="shared" si="50"/>
        <v>1421.35</v>
      </c>
      <c r="J574" s="33">
        <f t="shared" si="56"/>
        <v>1686.29</v>
      </c>
    </row>
    <row r="575" spans="1:10" ht="39" customHeight="1" thickBot="1" x14ac:dyDescent="0.3">
      <c r="A575" s="30" t="s">
        <v>1459</v>
      </c>
      <c r="B575" s="31" t="s">
        <v>1300</v>
      </c>
      <c r="C575" s="30" t="s">
        <v>59</v>
      </c>
      <c r="D575" s="30" t="s">
        <v>1301</v>
      </c>
      <c r="E575" s="32" t="s">
        <v>104</v>
      </c>
      <c r="F575" s="31">
        <v>38.299999999999997</v>
      </c>
      <c r="G575" s="183">
        <v>3.14</v>
      </c>
      <c r="H575" s="33">
        <f t="shared" si="55"/>
        <v>3.72</v>
      </c>
      <c r="I575" s="33">
        <f t="shared" si="50"/>
        <v>120.26</v>
      </c>
      <c r="J575" s="33">
        <f t="shared" si="56"/>
        <v>142.47</v>
      </c>
    </row>
    <row r="576" spans="1:10" ht="24" customHeight="1" thickBot="1" x14ac:dyDescent="0.3">
      <c r="A576" s="27" t="s">
        <v>1460</v>
      </c>
      <c r="B576" s="27"/>
      <c r="C576" s="27"/>
      <c r="D576" s="27" t="s">
        <v>1461</v>
      </c>
      <c r="E576" s="27"/>
      <c r="F576" s="28"/>
      <c r="G576" s="185"/>
      <c r="H576" s="27"/>
      <c r="I576" s="29"/>
      <c r="J576" s="29"/>
    </row>
    <row r="577" spans="1:10" ht="51.95" customHeight="1" thickBot="1" x14ac:dyDescent="0.3">
      <c r="A577" s="30" t="s">
        <v>1462</v>
      </c>
      <c r="B577" s="31" t="s">
        <v>1463</v>
      </c>
      <c r="C577" s="30" t="s">
        <v>59</v>
      </c>
      <c r="D577" s="30" t="s">
        <v>1464</v>
      </c>
      <c r="E577" s="32" t="s">
        <v>54</v>
      </c>
      <c r="F577" s="31">
        <v>13</v>
      </c>
      <c r="G577" s="183">
        <v>140.83000000000001</v>
      </c>
      <c r="H577" s="33">
        <f>IFERROR(TRUNC(G577*(1+$B$5),2),"")</f>
        <v>167.17</v>
      </c>
      <c r="I577" s="33">
        <f t="shared" si="50"/>
        <v>1830.79</v>
      </c>
      <c r="J577" s="33">
        <f>IFERROR(TRUNC(H577*F577,2),"")</f>
        <v>2173.21</v>
      </c>
    </row>
    <row r="578" spans="1:10" ht="65.099999999999994" customHeight="1" thickBot="1" x14ac:dyDescent="0.3">
      <c r="A578" s="30" t="s">
        <v>1465</v>
      </c>
      <c r="B578" s="31" t="s">
        <v>1466</v>
      </c>
      <c r="C578" s="30" t="s">
        <v>52</v>
      </c>
      <c r="D578" s="30" t="s">
        <v>1467</v>
      </c>
      <c r="E578" s="32" t="s">
        <v>54</v>
      </c>
      <c r="F578" s="31">
        <v>13</v>
      </c>
      <c r="G578" s="186">
        <v>3207.63</v>
      </c>
      <c r="H578" s="33">
        <f>IFERROR(TRUNC(G578*(1+$B$5),2),"")</f>
        <v>3807.77</v>
      </c>
      <c r="I578" s="33">
        <f t="shared" si="50"/>
        <v>41699.19</v>
      </c>
      <c r="J578" s="33">
        <f>IFERROR(TRUNC(H578*F578,2),"")</f>
        <v>49501.01</v>
      </c>
    </row>
    <row r="579" spans="1:10" ht="24" customHeight="1" thickBot="1" x14ac:dyDescent="0.3">
      <c r="A579" s="27" t="s">
        <v>1468</v>
      </c>
      <c r="B579" s="27"/>
      <c r="C579" s="27"/>
      <c r="D579" s="27" t="s">
        <v>1469</v>
      </c>
      <c r="E579" s="27"/>
      <c r="F579" s="28"/>
      <c r="G579" s="185"/>
      <c r="H579" s="27"/>
      <c r="I579" s="29"/>
      <c r="J579" s="29"/>
    </row>
    <row r="580" spans="1:10" ht="65.099999999999994" customHeight="1" thickBot="1" x14ac:dyDescent="0.3">
      <c r="A580" s="30" t="s">
        <v>1470</v>
      </c>
      <c r="B580" s="31" t="s">
        <v>1471</v>
      </c>
      <c r="C580" s="30" t="s">
        <v>52</v>
      </c>
      <c r="D580" s="30" t="s">
        <v>1472</v>
      </c>
      <c r="E580" s="32" t="s">
        <v>54</v>
      </c>
      <c r="F580" s="31">
        <v>1</v>
      </c>
      <c r="G580" s="183">
        <v>21.06</v>
      </c>
      <c r="H580" s="33">
        <f t="shared" ref="H580:H585" si="57">IFERROR(TRUNC(G580*(1+$B$5),2),"")</f>
        <v>25</v>
      </c>
      <c r="I580" s="33">
        <f t="shared" si="50"/>
        <v>21.06</v>
      </c>
      <c r="J580" s="33">
        <f t="shared" ref="J580:J585" si="58">IFERROR(TRUNC(H580*F580,2),"")</f>
        <v>25</v>
      </c>
    </row>
    <row r="581" spans="1:10" ht="26.1" customHeight="1" thickBot="1" x14ac:dyDescent="0.3">
      <c r="A581" s="30" t="s">
        <v>1473</v>
      </c>
      <c r="B581" s="31" t="s">
        <v>1474</v>
      </c>
      <c r="C581" s="30" t="s">
        <v>59</v>
      </c>
      <c r="D581" s="30" t="s">
        <v>1475</v>
      </c>
      <c r="E581" s="32" t="s">
        <v>54</v>
      </c>
      <c r="F581" s="31">
        <v>1</v>
      </c>
      <c r="G581" s="183">
        <v>77.8</v>
      </c>
      <c r="H581" s="33">
        <f t="shared" si="57"/>
        <v>92.35</v>
      </c>
      <c r="I581" s="33">
        <f t="shared" si="50"/>
        <v>77.8</v>
      </c>
      <c r="J581" s="33">
        <f t="shared" si="58"/>
        <v>92.35</v>
      </c>
    </row>
    <row r="582" spans="1:10" ht="26.1" customHeight="1" thickBot="1" x14ac:dyDescent="0.3">
      <c r="A582" s="30" t="s">
        <v>1476</v>
      </c>
      <c r="B582" s="31" t="s">
        <v>1477</v>
      </c>
      <c r="C582" s="30" t="s">
        <v>59</v>
      </c>
      <c r="D582" s="30" t="s">
        <v>1478</v>
      </c>
      <c r="E582" s="32" t="s">
        <v>54</v>
      </c>
      <c r="F582" s="31">
        <v>3</v>
      </c>
      <c r="G582" s="183">
        <v>72.97</v>
      </c>
      <c r="H582" s="33">
        <f t="shared" si="57"/>
        <v>86.62</v>
      </c>
      <c r="I582" s="33">
        <f t="shared" si="50"/>
        <v>218.91</v>
      </c>
      <c r="J582" s="33">
        <f t="shared" si="58"/>
        <v>259.86</v>
      </c>
    </row>
    <row r="583" spans="1:10" ht="26.1" customHeight="1" thickBot="1" x14ac:dyDescent="0.3">
      <c r="A583" s="30" t="s">
        <v>1479</v>
      </c>
      <c r="B583" s="31" t="s">
        <v>1480</v>
      </c>
      <c r="C583" s="30" t="s">
        <v>59</v>
      </c>
      <c r="D583" s="30" t="s">
        <v>1481</v>
      </c>
      <c r="E583" s="32" t="s">
        <v>54</v>
      </c>
      <c r="F583" s="31">
        <v>1</v>
      </c>
      <c r="G583" s="183">
        <v>7.35</v>
      </c>
      <c r="H583" s="33">
        <f t="shared" si="57"/>
        <v>8.7200000000000006</v>
      </c>
      <c r="I583" s="33">
        <f t="shared" si="50"/>
        <v>7.35</v>
      </c>
      <c r="J583" s="33">
        <f t="shared" si="58"/>
        <v>8.7200000000000006</v>
      </c>
    </row>
    <row r="584" spans="1:10" ht="39" customHeight="1" thickBot="1" x14ac:dyDescent="0.3">
      <c r="A584" s="30" t="s">
        <v>1482</v>
      </c>
      <c r="B584" s="31" t="s">
        <v>1483</v>
      </c>
      <c r="C584" s="30" t="s">
        <v>52</v>
      </c>
      <c r="D584" s="30" t="s">
        <v>1484</v>
      </c>
      <c r="E584" s="32" t="s">
        <v>54</v>
      </c>
      <c r="F584" s="31">
        <v>1</v>
      </c>
      <c r="G584" s="186">
        <v>2035.14</v>
      </c>
      <c r="H584" s="33">
        <f t="shared" si="57"/>
        <v>2415.91</v>
      </c>
      <c r="I584" s="33">
        <f t="shared" si="50"/>
        <v>2035.14</v>
      </c>
      <c r="J584" s="33">
        <f t="shared" si="58"/>
        <v>2415.91</v>
      </c>
    </row>
    <row r="585" spans="1:10" ht="39" customHeight="1" thickBot="1" x14ac:dyDescent="0.3">
      <c r="A585" s="30" t="s">
        <v>1485</v>
      </c>
      <c r="B585" s="31" t="s">
        <v>1486</v>
      </c>
      <c r="C585" s="30" t="s">
        <v>52</v>
      </c>
      <c r="D585" s="30" t="s">
        <v>1487</v>
      </c>
      <c r="E585" s="32" t="s">
        <v>54</v>
      </c>
      <c r="F585" s="31">
        <v>1</v>
      </c>
      <c r="G585" s="183">
        <v>386.63</v>
      </c>
      <c r="H585" s="33">
        <f t="shared" si="57"/>
        <v>458.96</v>
      </c>
      <c r="I585" s="33">
        <f t="shared" si="50"/>
        <v>386.63</v>
      </c>
      <c r="J585" s="33">
        <f t="shared" si="58"/>
        <v>458.96</v>
      </c>
    </row>
    <row r="586" spans="1:10" ht="24" customHeight="1" thickBot="1" x14ac:dyDescent="0.3">
      <c r="A586" s="27" t="s">
        <v>1488</v>
      </c>
      <c r="B586" s="27"/>
      <c r="C586" s="27"/>
      <c r="D586" s="27" t="s">
        <v>1489</v>
      </c>
      <c r="E586" s="27"/>
      <c r="F586" s="28"/>
      <c r="G586" s="71"/>
      <c r="H586" s="27"/>
      <c r="I586" s="29"/>
      <c r="J586" s="29"/>
    </row>
    <row r="587" spans="1:10" ht="51.95" customHeight="1" thickBot="1" x14ac:dyDescent="0.3">
      <c r="A587" s="30" t="s">
        <v>1490</v>
      </c>
      <c r="B587" s="31" t="s">
        <v>449</v>
      </c>
      <c r="C587" s="30" t="s">
        <v>59</v>
      </c>
      <c r="D587" s="30" t="s">
        <v>450</v>
      </c>
      <c r="E587" s="32" t="s">
        <v>61</v>
      </c>
      <c r="F587" s="31">
        <v>1.62</v>
      </c>
      <c r="G587" s="182">
        <v>58.14</v>
      </c>
      <c r="H587" s="33">
        <f>IFERROR(TRUNC(G587*(1+$B$5),2),"")</f>
        <v>69.010000000000005</v>
      </c>
      <c r="I587" s="33">
        <f t="shared" si="50"/>
        <v>94.18</v>
      </c>
      <c r="J587" s="33">
        <f>IFERROR(TRUNC(H587*F587,2),"")</f>
        <v>111.79</v>
      </c>
    </row>
    <row r="588" spans="1:10" ht="51.95" customHeight="1" thickBot="1" x14ac:dyDescent="0.3">
      <c r="A588" s="30" t="s">
        <v>1491</v>
      </c>
      <c r="B588" s="31" t="s">
        <v>644</v>
      </c>
      <c r="C588" s="30" t="s">
        <v>59</v>
      </c>
      <c r="D588" s="30" t="s">
        <v>645</v>
      </c>
      <c r="E588" s="32" t="s">
        <v>61</v>
      </c>
      <c r="F588" s="31">
        <v>3.24</v>
      </c>
      <c r="G588" s="183">
        <v>4.71</v>
      </c>
      <c r="H588" s="33">
        <f>IFERROR(TRUNC(G588*(1+$B$5),2),"")</f>
        <v>5.59</v>
      </c>
      <c r="I588" s="33">
        <f t="shared" si="50"/>
        <v>15.26</v>
      </c>
      <c r="J588" s="33">
        <f>IFERROR(TRUNC(H588*F588,2),"")</f>
        <v>18.11</v>
      </c>
    </row>
    <row r="589" spans="1:10" ht="65.099999999999994" customHeight="1" thickBot="1" x14ac:dyDescent="0.3">
      <c r="A589" s="30" t="s">
        <v>1492</v>
      </c>
      <c r="B589" s="31" t="s">
        <v>1493</v>
      </c>
      <c r="C589" s="30" t="s">
        <v>59</v>
      </c>
      <c r="D589" s="30" t="s">
        <v>1494</v>
      </c>
      <c r="E589" s="32" t="s">
        <v>61</v>
      </c>
      <c r="F589" s="31">
        <v>3.24</v>
      </c>
      <c r="G589" s="183">
        <v>28.78</v>
      </c>
      <c r="H589" s="33">
        <f>IFERROR(TRUNC(G589*(1+$B$5),2),"")</f>
        <v>34.159999999999997</v>
      </c>
      <c r="I589" s="33">
        <f t="shared" ref="I589:I651" si="59">TRUNC(G589*F589,2)</f>
        <v>93.24</v>
      </c>
      <c r="J589" s="33">
        <f>IFERROR(TRUNC(H589*F589,2),"")</f>
        <v>110.67</v>
      </c>
    </row>
    <row r="590" spans="1:10" ht="26.1" customHeight="1" thickBot="1" x14ac:dyDescent="0.3">
      <c r="A590" s="30" t="s">
        <v>1495</v>
      </c>
      <c r="B590" s="31" t="s">
        <v>1496</v>
      </c>
      <c r="C590" s="30" t="s">
        <v>59</v>
      </c>
      <c r="D590" s="30" t="s">
        <v>1497</v>
      </c>
      <c r="E590" s="32" t="s">
        <v>61</v>
      </c>
      <c r="F590" s="31">
        <v>3.24</v>
      </c>
      <c r="G590" s="183">
        <v>32.200000000000003</v>
      </c>
      <c r="H590" s="33">
        <f>IFERROR(TRUNC(G590*(1+$B$5),2),"")</f>
        <v>38.22</v>
      </c>
      <c r="I590" s="33">
        <f t="shared" si="59"/>
        <v>104.32</v>
      </c>
      <c r="J590" s="33">
        <f>IFERROR(TRUNC(H590*F590,2),"")</f>
        <v>123.83</v>
      </c>
    </row>
    <row r="591" spans="1:10" ht="26.1" customHeight="1" thickBot="1" x14ac:dyDescent="0.3">
      <c r="A591" s="30" t="s">
        <v>1498</v>
      </c>
      <c r="B591" s="31" t="s">
        <v>610</v>
      </c>
      <c r="C591" s="30" t="s">
        <v>59</v>
      </c>
      <c r="D591" s="30" t="s">
        <v>611</v>
      </c>
      <c r="E591" s="32" t="s">
        <v>61</v>
      </c>
      <c r="F591" s="31">
        <v>3.24</v>
      </c>
      <c r="G591" s="183">
        <v>12.97</v>
      </c>
      <c r="H591" s="33">
        <f>IFERROR(TRUNC(G591*(1+$B$5),2),"")</f>
        <v>15.39</v>
      </c>
      <c r="I591" s="33">
        <f t="shared" si="59"/>
        <v>42.02</v>
      </c>
      <c r="J591" s="33">
        <f>IFERROR(TRUNC(H591*F591,2),"")</f>
        <v>49.86</v>
      </c>
    </row>
    <row r="592" spans="1:10" ht="26.1" customHeight="1" thickBot="1" x14ac:dyDescent="0.3">
      <c r="A592" s="27" t="s">
        <v>1499</v>
      </c>
      <c r="B592" s="27"/>
      <c r="C592" s="27"/>
      <c r="D592" s="27" t="s">
        <v>1500</v>
      </c>
      <c r="E592" s="27"/>
      <c r="F592" s="28"/>
      <c r="G592" s="185"/>
      <c r="H592" s="27"/>
      <c r="I592" s="29"/>
      <c r="J592" s="29"/>
    </row>
    <row r="593" spans="1:10" ht="24" customHeight="1" thickBot="1" x14ac:dyDescent="0.3">
      <c r="A593" s="27" t="s">
        <v>1501</v>
      </c>
      <c r="B593" s="27"/>
      <c r="C593" s="27"/>
      <c r="D593" s="27" t="s">
        <v>1502</v>
      </c>
      <c r="E593" s="27"/>
      <c r="F593" s="28"/>
      <c r="G593" s="185"/>
      <c r="H593" s="27"/>
      <c r="I593" s="29"/>
      <c r="J593" s="29"/>
    </row>
    <row r="594" spans="1:10" ht="26.1" customHeight="1" thickBot="1" x14ac:dyDescent="0.3">
      <c r="A594" s="30" t="s">
        <v>1503</v>
      </c>
      <c r="B594" s="31" t="s">
        <v>1504</v>
      </c>
      <c r="C594" s="30" t="s">
        <v>52</v>
      </c>
      <c r="D594" s="30" t="s">
        <v>1505</v>
      </c>
      <c r="E594" s="32" t="s">
        <v>1506</v>
      </c>
      <c r="F594" s="31">
        <v>20</v>
      </c>
      <c r="G594" s="183">
        <v>61.48</v>
      </c>
      <c r="H594" s="33">
        <f>IFERROR(TRUNC(G594*(1+$B$5),2),"")</f>
        <v>72.98</v>
      </c>
      <c r="I594" s="33">
        <f t="shared" si="59"/>
        <v>1229.5999999999999</v>
      </c>
      <c r="J594" s="33">
        <f>IFERROR(TRUNC(H594*F594,2),"")</f>
        <v>1459.6</v>
      </c>
    </row>
    <row r="595" spans="1:10" ht="39" customHeight="1" thickBot="1" x14ac:dyDescent="0.3">
      <c r="A595" s="30" t="s">
        <v>1507</v>
      </c>
      <c r="B595" s="31" t="s">
        <v>1508</v>
      </c>
      <c r="C595" s="30" t="s">
        <v>52</v>
      </c>
      <c r="D595" s="30" t="s">
        <v>1509</v>
      </c>
      <c r="E595" s="32" t="s">
        <v>742</v>
      </c>
      <c r="F595" s="31">
        <v>1</v>
      </c>
      <c r="G595" s="183">
        <v>355.85</v>
      </c>
      <c r="H595" s="33">
        <f>IFERROR(TRUNC(G595*(1+$B$5),2),"")</f>
        <v>422.42</v>
      </c>
      <c r="I595" s="33">
        <f t="shared" si="59"/>
        <v>355.85</v>
      </c>
      <c r="J595" s="33">
        <f>IFERROR(TRUNC(H595*F595,2),"")</f>
        <v>422.42</v>
      </c>
    </row>
    <row r="596" spans="1:10" ht="24" customHeight="1" thickBot="1" x14ac:dyDescent="0.3">
      <c r="A596" s="27" t="s">
        <v>1510</v>
      </c>
      <c r="B596" s="27"/>
      <c r="C596" s="27"/>
      <c r="D596" s="27" t="s">
        <v>1511</v>
      </c>
      <c r="E596" s="27"/>
      <c r="F596" s="28"/>
      <c r="G596" s="185"/>
      <c r="H596" s="27"/>
      <c r="I596" s="29"/>
      <c r="J596" s="29"/>
    </row>
    <row r="597" spans="1:10" ht="26.1" customHeight="1" thickBot="1" x14ac:dyDescent="0.3">
      <c r="A597" s="30" t="s">
        <v>1512</v>
      </c>
      <c r="B597" s="31" t="s">
        <v>1513</v>
      </c>
      <c r="C597" s="30" t="s">
        <v>59</v>
      </c>
      <c r="D597" s="30" t="s">
        <v>1514</v>
      </c>
      <c r="E597" s="32" t="s">
        <v>54</v>
      </c>
      <c r="F597" s="31">
        <v>1</v>
      </c>
      <c r="G597" s="183">
        <v>120.81</v>
      </c>
      <c r="H597" s="33">
        <f>IFERROR(TRUNC(G597*(1+$B$5),2),"")</f>
        <v>143.41</v>
      </c>
      <c r="I597" s="33">
        <f t="shared" si="59"/>
        <v>120.81</v>
      </c>
      <c r="J597" s="33">
        <f>IFERROR(TRUNC(H597*F597,2),"")</f>
        <v>143.41</v>
      </c>
    </row>
    <row r="598" spans="1:10" ht="26.1" customHeight="1" thickBot="1" x14ac:dyDescent="0.3">
      <c r="A598" s="30" t="s">
        <v>1515</v>
      </c>
      <c r="B598" s="31" t="s">
        <v>1516</v>
      </c>
      <c r="C598" s="30" t="s">
        <v>59</v>
      </c>
      <c r="D598" s="30" t="s">
        <v>1517</v>
      </c>
      <c r="E598" s="32" t="s">
        <v>54</v>
      </c>
      <c r="F598" s="31">
        <v>1</v>
      </c>
      <c r="G598" s="183">
        <v>144.41999999999999</v>
      </c>
      <c r="H598" s="33">
        <f>IFERROR(TRUNC(G598*(1+$B$5),2),"")</f>
        <v>171.44</v>
      </c>
      <c r="I598" s="33">
        <f t="shared" si="59"/>
        <v>144.41999999999999</v>
      </c>
      <c r="J598" s="33">
        <f>IFERROR(TRUNC(H598*F598,2),"")</f>
        <v>171.44</v>
      </c>
    </row>
    <row r="599" spans="1:10" ht="26.1" customHeight="1" thickBot="1" x14ac:dyDescent="0.3">
      <c r="A599" s="30" t="s">
        <v>1518</v>
      </c>
      <c r="B599" s="31" t="s">
        <v>1519</v>
      </c>
      <c r="C599" s="30" t="s">
        <v>59</v>
      </c>
      <c r="D599" s="30" t="s">
        <v>1520</v>
      </c>
      <c r="E599" s="32" t="s">
        <v>54</v>
      </c>
      <c r="F599" s="31">
        <v>1</v>
      </c>
      <c r="G599" s="183">
        <v>106.06</v>
      </c>
      <c r="H599" s="33">
        <f>IFERROR(TRUNC(G599*(1+$B$5),2),"")</f>
        <v>125.9</v>
      </c>
      <c r="I599" s="33">
        <f t="shared" si="59"/>
        <v>106.06</v>
      </c>
      <c r="J599" s="33">
        <f>IFERROR(TRUNC(H599*F599,2),"")</f>
        <v>125.9</v>
      </c>
    </row>
    <row r="600" spans="1:10" ht="26.1" customHeight="1" thickBot="1" x14ac:dyDescent="0.3">
      <c r="A600" s="30" t="s">
        <v>1521</v>
      </c>
      <c r="B600" s="31" t="s">
        <v>1522</v>
      </c>
      <c r="C600" s="30" t="s">
        <v>52</v>
      </c>
      <c r="D600" s="30" t="s">
        <v>1523</v>
      </c>
      <c r="E600" s="32" t="s">
        <v>54</v>
      </c>
      <c r="F600" s="31">
        <v>11</v>
      </c>
      <c r="G600" s="183">
        <v>41.85</v>
      </c>
      <c r="H600" s="33">
        <f>IFERROR(TRUNC(G600*(1+$B$5),2),"")</f>
        <v>49.68</v>
      </c>
      <c r="I600" s="33">
        <f t="shared" si="59"/>
        <v>460.35</v>
      </c>
      <c r="J600" s="33">
        <f>IFERROR(TRUNC(H600*F600,2),"")</f>
        <v>546.48</v>
      </c>
    </row>
    <row r="601" spans="1:10" ht="24" customHeight="1" thickBot="1" x14ac:dyDescent="0.3">
      <c r="A601" s="27" t="s">
        <v>1524</v>
      </c>
      <c r="B601" s="27"/>
      <c r="C601" s="27"/>
      <c r="D601" s="27" t="s">
        <v>1525</v>
      </c>
      <c r="E601" s="27"/>
      <c r="F601" s="28"/>
      <c r="G601" s="185"/>
      <c r="H601" s="27"/>
      <c r="I601" s="29"/>
      <c r="J601" s="29"/>
    </row>
    <row r="602" spans="1:10" ht="26.1" customHeight="1" thickBot="1" x14ac:dyDescent="0.3">
      <c r="A602" s="30" t="s">
        <v>1526</v>
      </c>
      <c r="B602" s="31" t="s">
        <v>1527</v>
      </c>
      <c r="C602" s="30" t="s">
        <v>59</v>
      </c>
      <c r="D602" s="30" t="s">
        <v>1528</v>
      </c>
      <c r="E602" s="32" t="s">
        <v>104</v>
      </c>
      <c r="F602" s="31">
        <v>77.3</v>
      </c>
      <c r="G602" s="183">
        <v>67.5</v>
      </c>
      <c r="H602" s="33">
        <f>IFERROR(TRUNC(G602*(1+$B$5),2),"")</f>
        <v>80.12</v>
      </c>
      <c r="I602" s="33">
        <f t="shared" si="59"/>
        <v>5217.75</v>
      </c>
      <c r="J602" s="33">
        <f>IFERROR(TRUNC(H602*F602,2),"")</f>
        <v>6193.27</v>
      </c>
    </row>
    <row r="603" spans="1:10" ht="26.1" customHeight="1" thickBot="1" x14ac:dyDescent="0.3">
      <c r="A603" s="30" t="s">
        <v>1529</v>
      </c>
      <c r="B603" s="31" t="s">
        <v>1530</v>
      </c>
      <c r="C603" s="30" t="s">
        <v>59</v>
      </c>
      <c r="D603" s="30" t="s">
        <v>1531</v>
      </c>
      <c r="E603" s="32" t="s">
        <v>104</v>
      </c>
      <c r="F603" s="31">
        <v>37.4</v>
      </c>
      <c r="G603" s="183">
        <v>64.61</v>
      </c>
      <c r="H603" s="33">
        <f>IFERROR(TRUNC(G603*(1+$B$5),2),"")</f>
        <v>76.69</v>
      </c>
      <c r="I603" s="33">
        <f t="shared" si="59"/>
        <v>2416.41</v>
      </c>
      <c r="J603" s="33">
        <f>IFERROR(TRUNC(H603*F603,2),"")</f>
        <v>2868.2</v>
      </c>
    </row>
    <row r="604" spans="1:10" ht="26.1" customHeight="1" thickBot="1" x14ac:dyDescent="0.3">
      <c r="A604" s="30" t="s">
        <v>1532</v>
      </c>
      <c r="B604" s="31" t="s">
        <v>1533</v>
      </c>
      <c r="C604" s="30" t="s">
        <v>52</v>
      </c>
      <c r="D604" s="30" t="s">
        <v>1534</v>
      </c>
      <c r="E604" s="32" t="s">
        <v>54</v>
      </c>
      <c r="F604" s="31">
        <v>30.2</v>
      </c>
      <c r="G604" s="183">
        <v>38.39</v>
      </c>
      <c r="H604" s="33">
        <f>IFERROR(TRUNC(G604*(1+$B$5),2),"")</f>
        <v>45.57</v>
      </c>
      <c r="I604" s="33">
        <f t="shared" si="59"/>
        <v>1159.3699999999999</v>
      </c>
      <c r="J604" s="33">
        <f>IFERROR(TRUNC(H604*F604,2),"")</f>
        <v>1376.21</v>
      </c>
    </row>
    <row r="605" spans="1:10" ht="26.1" customHeight="1" thickBot="1" x14ac:dyDescent="0.3">
      <c r="A605" s="30" t="s">
        <v>1535</v>
      </c>
      <c r="B605" s="31" t="s">
        <v>1504</v>
      </c>
      <c r="C605" s="30" t="s">
        <v>52</v>
      </c>
      <c r="D605" s="30" t="s">
        <v>1505</v>
      </c>
      <c r="E605" s="32" t="s">
        <v>1506</v>
      </c>
      <c r="F605" s="31">
        <v>114</v>
      </c>
      <c r="G605" s="183">
        <v>61.48</v>
      </c>
      <c r="H605" s="33">
        <f>IFERROR(TRUNC(G605*(1+$B$5),2),"")</f>
        <v>72.98</v>
      </c>
      <c r="I605" s="33">
        <f t="shared" si="59"/>
        <v>7008.72</v>
      </c>
      <c r="J605" s="33">
        <f>IFERROR(TRUNC(H605*F605,2),"")</f>
        <v>8319.7199999999993</v>
      </c>
    </row>
    <row r="606" spans="1:10" ht="26.1" customHeight="1" thickBot="1" x14ac:dyDescent="0.3">
      <c r="A606" s="30" t="s">
        <v>1536</v>
      </c>
      <c r="B606" s="31" t="s">
        <v>1537</v>
      </c>
      <c r="C606" s="30" t="s">
        <v>52</v>
      </c>
      <c r="D606" s="30" t="s">
        <v>1538</v>
      </c>
      <c r="E606" s="32" t="s">
        <v>1506</v>
      </c>
      <c r="F606" s="31">
        <v>72</v>
      </c>
      <c r="G606" s="183">
        <v>71.14</v>
      </c>
      <c r="H606" s="33">
        <f>IFERROR(TRUNC(G606*(1+$B$5),2),"")</f>
        <v>84.45</v>
      </c>
      <c r="I606" s="33">
        <f t="shared" si="59"/>
        <v>5122.08</v>
      </c>
      <c r="J606" s="33">
        <f>IFERROR(TRUNC(H606*F606,2),"")</f>
        <v>6080.4</v>
      </c>
    </row>
    <row r="607" spans="1:10" ht="24" customHeight="1" x14ac:dyDescent="0.25">
      <c r="A607" s="27" t="s">
        <v>1539</v>
      </c>
      <c r="B607" s="27"/>
      <c r="C607" s="27"/>
      <c r="D607" s="27" t="s">
        <v>1540</v>
      </c>
      <c r="E607" s="27"/>
      <c r="F607" s="28"/>
      <c r="G607" s="71"/>
      <c r="H607" s="27"/>
      <c r="I607" s="29"/>
      <c r="J607" s="29"/>
    </row>
    <row r="608" spans="1:10" ht="24" customHeight="1" thickBot="1" x14ac:dyDescent="0.3">
      <c r="A608" s="27" t="s">
        <v>1541</v>
      </c>
      <c r="B608" s="27"/>
      <c r="C608" s="27"/>
      <c r="D608" s="27" t="s">
        <v>1542</v>
      </c>
      <c r="E608" s="27"/>
      <c r="F608" s="28"/>
      <c r="G608" s="71"/>
      <c r="H608" s="27"/>
      <c r="I608" s="29"/>
      <c r="J608" s="29"/>
    </row>
    <row r="609" spans="1:10" ht="26.1" customHeight="1" thickBot="1" x14ac:dyDescent="0.3">
      <c r="A609" s="30" t="s">
        <v>1543</v>
      </c>
      <c r="B609" s="31" t="s">
        <v>1544</v>
      </c>
      <c r="C609" s="30" t="s">
        <v>52</v>
      </c>
      <c r="D609" s="30" t="s">
        <v>1545</v>
      </c>
      <c r="E609" s="32" t="s">
        <v>742</v>
      </c>
      <c r="F609" s="31">
        <v>84</v>
      </c>
      <c r="G609" s="182">
        <v>8.64</v>
      </c>
      <c r="H609" s="33">
        <f>IFERROR(TRUNC(G609*(1+$B$5),2),"")</f>
        <v>10.25</v>
      </c>
      <c r="I609" s="33">
        <f t="shared" si="59"/>
        <v>725.76</v>
      </c>
      <c r="J609" s="33">
        <f>IFERROR(TRUNC(H609*F609,2),"")</f>
        <v>861</v>
      </c>
    </row>
    <row r="610" spans="1:10" ht="26.1" customHeight="1" thickBot="1" x14ac:dyDescent="0.3">
      <c r="A610" s="30" t="s">
        <v>1546</v>
      </c>
      <c r="B610" s="31" t="s">
        <v>1547</v>
      </c>
      <c r="C610" s="30" t="s">
        <v>52</v>
      </c>
      <c r="D610" s="30" t="s">
        <v>1548</v>
      </c>
      <c r="E610" s="32" t="s">
        <v>742</v>
      </c>
      <c r="F610" s="31">
        <v>34</v>
      </c>
      <c r="G610" s="183">
        <v>37.76</v>
      </c>
      <c r="H610" s="33">
        <f>IFERROR(TRUNC(G610*(1+$B$5),2),"")</f>
        <v>44.82</v>
      </c>
      <c r="I610" s="33">
        <f t="shared" si="59"/>
        <v>1283.8399999999999</v>
      </c>
      <c r="J610" s="33">
        <f>IFERROR(TRUNC(H610*F610,2),"")</f>
        <v>1523.88</v>
      </c>
    </row>
    <row r="611" spans="1:10" ht="26.1" customHeight="1" thickBot="1" x14ac:dyDescent="0.3">
      <c r="A611" s="30" t="s">
        <v>1549</v>
      </c>
      <c r="B611" s="31" t="s">
        <v>1550</v>
      </c>
      <c r="C611" s="30" t="s">
        <v>52</v>
      </c>
      <c r="D611" s="30" t="s">
        <v>1551</v>
      </c>
      <c r="E611" s="32" t="s">
        <v>54</v>
      </c>
      <c r="F611" s="31">
        <v>5</v>
      </c>
      <c r="G611" s="183">
        <v>878.74</v>
      </c>
      <c r="H611" s="33">
        <f>IFERROR(TRUNC(G611*(1+$B$5),2),"")</f>
        <v>1043.1500000000001</v>
      </c>
      <c r="I611" s="33">
        <f t="shared" si="59"/>
        <v>4393.7</v>
      </c>
      <c r="J611" s="33">
        <f>IFERROR(TRUNC(H611*F611,2),"")</f>
        <v>5215.75</v>
      </c>
    </row>
    <row r="612" spans="1:10" ht="26.1" customHeight="1" thickBot="1" x14ac:dyDescent="0.3">
      <c r="A612" s="30" t="s">
        <v>1552</v>
      </c>
      <c r="B612" s="31" t="s">
        <v>1553</v>
      </c>
      <c r="C612" s="30" t="s">
        <v>52</v>
      </c>
      <c r="D612" s="30" t="s">
        <v>1554</v>
      </c>
      <c r="E612" s="32" t="s">
        <v>742</v>
      </c>
      <c r="F612" s="31">
        <v>24</v>
      </c>
      <c r="G612" s="183">
        <v>31.09</v>
      </c>
      <c r="H612" s="33">
        <f>IFERROR(TRUNC(G612*(1+$B$5),2),"")</f>
        <v>36.9</v>
      </c>
      <c r="I612" s="33">
        <f t="shared" si="59"/>
        <v>746.16</v>
      </c>
      <c r="J612" s="33">
        <f>IFERROR(TRUNC(H612*F612,2),"")</f>
        <v>885.6</v>
      </c>
    </row>
    <row r="613" spans="1:10" ht="24" customHeight="1" thickBot="1" x14ac:dyDescent="0.3">
      <c r="A613" s="27" t="s">
        <v>1555</v>
      </c>
      <c r="B613" s="27"/>
      <c r="C613" s="27"/>
      <c r="D613" s="27" t="s">
        <v>1252</v>
      </c>
      <c r="E613" s="27"/>
      <c r="F613" s="28"/>
      <c r="G613" s="185"/>
      <c r="H613" s="27"/>
      <c r="I613" s="29"/>
      <c r="J613" s="29"/>
    </row>
    <row r="614" spans="1:10" ht="39" customHeight="1" thickBot="1" x14ac:dyDescent="0.3">
      <c r="A614" s="30" t="s">
        <v>1556</v>
      </c>
      <c r="B614" s="31" t="s">
        <v>1557</v>
      </c>
      <c r="C614" s="30" t="s">
        <v>59</v>
      </c>
      <c r="D614" s="30" t="s">
        <v>1558</v>
      </c>
      <c r="E614" s="32" t="s">
        <v>54</v>
      </c>
      <c r="F614" s="31">
        <v>7</v>
      </c>
      <c r="G614" s="183">
        <v>32.89</v>
      </c>
      <c r="H614" s="33">
        <f t="shared" ref="H614:H624" si="60">IFERROR(TRUNC(G614*(1+$B$5),2),"")</f>
        <v>39.04</v>
      </c>
      <c r="I614" s="33">
        <f t="shared" si="59"/>
        <v>230.23</v>
      </c>
      <c r="J614" s="33">
        <f t="shared" ref="J614:J624" si="61">IFERROR(TRUNC(H614*F614,2),"")</f>
        <v>273.27999999999997</v>
      </c>
    </row>
    <row r="615" spans="1:10" ht="39" customHeight="1" thickBot="1" x14ac:dyDescent="0.3">
      <c r="A615" s="30" t="s">
        <v>1559</v>
      </c>
      <c r="B615" s="31" t="s">
        <v>1257</v>
      </c>
      <c r="C615" s="30" t="s">
        <v>59</v>
      </c>
      <c r="D615" s="30" t="s">
        <v>1258</v>
      </c>
      <c r="E615" s="32" t="s">
        <v>54</v>
      </c>
      <c r="F615" s="31">
        <v>13</v>
      </c>
      <c r="G615" s="183">
        <v>12.44</v>
      </c>
      <c r="H615" s="33">
        <f t="shared" si="60"/>
        <v>14.76</v>
      </c>
      <c r="I615" s="33">
        <f t="shared" si="59"/>
        <v>161.72</v>
      </c>
      <c r="J615" s="33">
        <f t="shared" si="61"/>
        <v>191.88</v>
      </c>
    </row>
    <row r="616" spans="1:10" ht="39" customHeight="1" thickBot="1" x14ac:dyDescent="0.3">
      <c r="A616" s="30" t="s">
        <v>1560</v>
      </c>
      <c r="B616" s="31" t="s">
        <v>1561</v>
      </c>
      <c r="C616" s="30" t="s">
        <v>59</v>
      </c>
      <c r="D616" s="30" t="s">
        <v>1562</v>
      </c>
      <c r="E616" s="32" t="s">
        <v>104</v>
      </c>
      <c r="F616" s="31">
        <v>124.2</v>
      </c>
      <c r="G616" s="183">
        <v>7.1</v>
      </c>
      <c r="H616" s="33">
        <f t="shared" si="60"/>
        <v>8.42</v>
      </c>
      <c r="I616" s="33">
        <f t="shared" si="59"/>
        <v>881.82</v>
      </c>
      <c r="J616" s="33">
        <f t="shared" si="61"/>
        <v>1045.76</v>
      </c>
    </row>
    <row r="617" spans="1:10" ht="39" customHeight="1" thickBot="1" x14ac:dyDescent="0.3">
      <c r="A617" s="30" t="s">
        <v>1563</v>
      </c>
      <c r="B617" s="31" t="s">
        <v>1564</v>
      </c>
      <c r="C617" s="30" t="s">
        <v>59</v>
      </c>
      <c r="D617" s="30" t="s">
        <v>1565</v>
      </c>
      <c r="E617" s="32" t="s">
        <v>104</v>
      </c>
      <c r="F617" s="31">
        <v>15.1</v>
      </c>
      <c r="G617" s="183">
        <v>10.23</v>
      </c>
      <c r="H617" s="33">
        <f t="shared" si="60"/>
        <v>12.14</v>
      </c>
      <c r="I617" s="33">
        <f t="shared" si="59"/>
        <v>154.47</v>
      </c>
      <c r="J617" s="33">
        <f t="shared" si="61"/>
        <v>183.31</v>
      </c>
    </row>
    <row r="618" spans="1:10" ht="39" customHeight="1" thickBot="1" x14ac:dyDescent="0.3">
      <c r="A618" s="30" t="s">
        <v>1566</v>
      </c>
      <c r="B618" s="31" t="s">
        <v>1294</v>
      </c>
      <c r="C618" s="30" t="s">
        <v>59</v>
      </c>
      <c r="D618" s="30" t="s">
        <v>1295</v>
      </c>
      <c r="E618" s="32" t="s">
        <v>104</v>
      </c>
      <c r="F618" s="31">
        <v>21.4</v>
      </c>
      <c r="G618" s="183">
        <v>20.61</v>
      </c>
      <c r="H618" s="33">
        <f t="shared" si="60"/>
        <v>24.46</v>
      </c>
      <c r="I618" s="33">
        <f t="shared" si="59"/>
        <v>441.05</v>
      </c>
      <c r="J618" s="33">
        <f t="shared" si="61"/>
        <v>523.44000000000005</v>
      </c>
    </row>
    <row r="619" spans="1:10" ht="51.95" customHeight="1" thickBot="1" x14ac:dyDescent="0.3">
      <c r="A619" s="30" t="s">
        <v>1567</v>
      </c>
      <c r="B619" s="31" t="s">
        <v>1568</v>
      </c>
      <c r="C619" s="30" t="s">
        <v>59</v>
      </c>
      <c r="D619" s="30" t="s">
        <v>1569</v>
      </c>
      <c r="E619" s="32" t="s">
        <v>104</v>
      </c>
      <c r="F619" s="31">
        <v>21.4</v>
      </c>
      <c r="G619" s="183">
        <v>1.66</v>
      </c>
      <c r="H619" s="33">
        <f t="shared" si="60"/>
        <v>1.97</v>
      </c>
      <c r="I619" s="33">
        <f t="shared" si="59"/>
        <v>35.520000000000003</v>
      </c>
      <c r="J619" s="33">
        <f t="shared" si="61"/>
        <v>42.15</v>
      </c>
    </row>
    <row r="620" spans="1:10" ht="39" customHeight="1" thickBot="1" x14ac:dyDescent="0.3">
      <c r="A620" s="30" t="s">
        <v>1570</v>
      </c>
      <c r="B620" s="31" t="s">
        <v>1571</v>
      </c>
      <c r="C620" s="30" t="s">
        <v>59</v>
      </c>
      <c r="D620" s="30" t="s">
        <v>1572</v>
      </c>
      <c r="E620" s="32" t="s">
        <v>54</v>
      </c>
      <c r="F620" s="31">
        <v>2</v>
      </c>
      <c r="G620" s="183">
        <v>33.380000000000003</v>
      </c>
      <c r="H620" s="33">
        <f t="shared" si="60"/>
        <v>39.619999999999997</v>
      </c>
      <c r="I620" s="33">
        <f t="shared" si="59"/>
        <v>66.760000000000005</v>
      </c>
      <c r="J620" s="33">
        <f t="shared" si="61"/>
        <v>79.239999999999995</v>
      </c>
    </row>
    <row r="621" spans="1:10" ht="39" customHeight="1" thickBot="1" x14ac:dyDescent="0.3">
      <c r="A621" s="30" t="s">
        <v>1573</v>
      </c>
      <c r="B621" s="31" t="s">
        <v>1266</v>
      </c>
      <c r="C621" s="30" t="s">
        <v>52</v>
      </c>
      <c r="D621" s="30" t="s">
        <v>1267</v>
      </c>
      <c r="E621" s="32" t="s">
        <v>54</v>
      </c>
      <c r="F621" s="31">
        <v>2</v>
      </c>
      <c r="G621" s="183">
        <v>113.63</v>
      </c>
      <c r="H621" s="33">
        <f t="shared" si="60"/>
        <v>134.88999999999999</v>
      </c>
      <c r="I621" s="33">
        <f t="shared" si="59"/>
        <v>227.26</v>
      </c>
      <c r="J621" s="33">
        <f t="shared" si="61"/>
        <v>269.77999999999997</v>
      </c>
    </row>
    <row r="622" spans="1:10" ht="39" customHeight="1" thickBot="1" x14ac:dyDescent="0.3">
      <c r="A622" s="30" t="s">
        <v>1574</v>
      </c>
      <c r="B622" s="31" t="s">
        <v>1263</v>
      </c>
      <c r="C622" s="30" t="s">
        <v>52</v>
      </c>
      <c r="D622" s="30" t="s">
        <v>1264</v>
      </c>
      <c r="E622" s="32" t="s">
        <v>54</v>
      </c>
      <c r="F622" s="31">
        <v>3</v>
      </c>
      <c r="G622" s="183">
        <v>124.96</v>
      </c>
      <c r="H622" s="33">
        <f t="shared" si="60"/>
        <v>148.34</v>
      </c>
      <c r="I622" s="33">
        <f t="shared" si="59"/>
        <v>374.88</v>
      </c>
      <c r="J622" s="33">
        <f t="shared" si="61"/>
        <v>445.02</v>
      </c>
    </row>
    <row r="623" spans="1:10" ht="39" customHeight="1" thickBot="1" x14ac:dyDescent="0.3">
      <c r="A623" s="30" t="s">
        <v>1575</v>
      </c>
      <c r="B623" s="31" t="s">
        <v>1576</v>
      </c>
      <c r="C623" s="30" t="s">
        <v>52</v>
      </c>
      <c r="D623" s="30" t="s">
        <v>1577</v>
      </c>
      <c r="E623" s="32" t="s">
        <v>54</v>
      </c>
      <c r="F623" s="31">
        <v>5</v>
      </c>
      <c r="G623" s="183">
        <v>113.63</v>
      </c>
      <c r="H623" s="33">
        <f t="shared" si="60"/>
        <v>134.88999999999999</v>
      </c>
      <c r="I623" s="33">
        <f t="shared" si="59"/>
        <v>568.15</v>
      </c>
      <c r="J623" s="33">
        <f t="shared" si="61"/>
        <v>674.45</v>
      </c>
    </row>
    <row r="624" spans="1:10" ht="39" customHeight="1" thickBot="1" x14ac:dyDescent="0.3">
      <c r="A624" s="30" t="s">
        <v>1578</v>
      </c>
      <c r="B624" s="31" t="s">
        <v>1579</v>
      </c>
      <c r="C624" s="30" t="s">
        <v>59</v>
      </c>
      <c r="D624" s="30" t="s">
        <v>1580</v>
      </c>
      <c r="E624" s="32" t="s">
        <v>54</v>
      </c>
      <c r="F624" s="31">
        <v>1</v>
      </c>
      <c r="G624" s="183">
        <v>12.9</v>
      </c>
      <c r="H624" s="33">
        <f t="shared" si="60"/>
        <v>15.31</v>
      </c>
      <c r="I624" s="33">
        <f t="shared" si="59"/>
        <v>12.9</v>
      </c>
      <c r="J624" s="33">
        <f t="shared" si="61"/>
        <v>15.31</v>
      </c>
    </row>
    <row r="625" spans="1:10" ht="24" customHeight="1" thickBot="1" x14ac:dyDescent="0.3">
      <c r="A625" s="27" t="s">
        <v>1581</v>
      </c>
      <c r="B625" s="27"/>
      <c r="C625" s="27"/>
      <c r="D625" s="27" t="s">
        <v>1582</v>
      </c>
      <c r="E625" s="27"/>
      <c r="F625" s="28"/>
      <c r="G625" s="71"/>
      <c r="H625" s="27"/>
      <c r="I625" s="29"/>
      <c r="J625" s="29"/>
    </row>
    <row r="626" spans="1:10" ht="39" customHeight="1" thickBot="1" x14ac:dyDescent="0.3">
      <c r="A626" s="30" t="s">
        <v>1583</v>
      </c>
      <c r="B626" s="31" t="s">
        <v>1584</v>
      </c>
      <c r="C626" s="30" t="s">
        <v>59</v>
      </c>
      <c r="D626" s="30" t="s">
        <v>1585</v>
      </c>
      <c r="E626" s="32" t="s">
        <v>104</v>
      </c>
      <c r="F626" s="31">
        <v>935.6</v>
      </c>
      <c r="G626" s="182">
        <v>8.43</v>
      </c>
      <c r="H626" s="33">
        <f>IFERROR(TRUNC(G626*(1+$B$5),2),"")</f>
        <v>10</v>
      </c>
      <c r="I626" s="33">
        <f t="shared" si="59"/>
        <v>7887.1</v>
      </c>
      <c r="J626" s="33">
        <f>IFERROR(TRUNC(H626*F626,2),"")</f>
        <v>9356</v>
      </c>
    </row>
    <row r="627" spans="1:10" ht="39" customHeight="1" thickBot="1" x14ac:dyDescent="0.3">
      <c r="A627" s="30" t="s">
        <v>1586</v>
      </c>
      <c r="B627" s="31" t="s">
        <v>1587</v>
      </c>
      <c r="C627" s="30" t="s">
        <v>52</v>
      </c>
      <c r="D627" s="30" t="s">
        <v>1588</v>
      </c>
      <c r="E627" s="32" t="s">
        <v>104</v>
      </c>
      <c r="F627" s="31">
        <v>72</v>
      </c>
      <c r="G627" s="183">
        <v>5.93</v>
      </c>
      <c r="H627" s="33">
        <f>IFERROR(TRUNC(G627*(1+$B$5),2),"")</f>
        <v>7.03</v>
      </c>
      <c r="I627" s="33">
        <f t="shared" si="59"/>
        <v>426.96</v>
      </c>
      <c r="J627" s="33">
        <f>IFERROR(TRUNC(H627*F627,2),"")</f>
        <v>506.16</v>
      </c>
    </row>
    <row r="628" spans="1:10" ht="24" customHeight="1" thickBot="1" x14ac:dyDescent="0.3">
      <c r="A628" s="27" t="s">
        <v>1589</v>
      </c>
      <c r="B628" s="27"/>
      <c r="C628" s="27"/>
      <c r="D628" s="27" t="s">
        <v>1590</v>
      </c>
      <c r="E628" s="27"/>
      <c r="F628" s="28"/>
      <c r="G628" s="185"/>
      <c r="H628" s="27"/>
      <c r="I628" s="29"/>
      <c r="J628" s="29"/>
    </row>
    <row r="629" spans="1:10" ht="26.1" customHeight="1" thickBot="1" x14ac:dyDescent="0.3">
      <c r="A629" s="30" t="s">
        <v>1591</v>
      </c>
      <c r="B629" s="31" t="s">
        <v>1592</v>
      </c>
      <c r="C629" s="30" t="s">
        <v>59</v>
      </c>
      <c r="D629" s="30" t="s">
        <v>1593</v>
      </c>
      <c r="E629" s="32" t="s">
        <v>54</v>
      </c>
      <c r="F629" s="31">
        <v>6</v>
      </c>
      <c r="G629" s="183">
        <v>53.47</v>
      </c>
      <c r="H629" s="33">
        <f>IFERROR(TRUNC(G629*(1+$B$5),2),"")</f>
        <v>63.47</v>
      </c>
      <c r="I629" s="33">
        <f t="shared" si="59"/>
        <v>320.82</v>
      </c>
      <c r="J629" s="33">
        <f>IFERROR(TRUNC(H629*F629,2),"")</f>
        <v>380.82</v>
      </c>
    </row>
    <row r="630" spans="1:10" ht="39" customHeight="1" thickBot="1" x14ac:dyDescent="0.3">
      <c r="A630" s="30" t="s">
        <v>1594</v>
      </c>
      <c r="B630" s="31" t="s">
        <v>1595</v>
      </c>
      <c r="C630" s="30" t="s">
        <v>52</v>
      </c>
      <c r="D630" s="30" t="s">
        <v>1596</v>
      </c>
      <c r="E630" s="32" t="s">
        <v>54</v>
      </c>
      <c r="F630" s="31">
        <v>14</v>
      </c>
      <c r="G630" s="183">
        <v>102.75</v>
      </c>
      <c r="H630" s="33">
        <f>IFERROR(TRUNC(G630*(1+$B$5),2),"")</f>
        <v>121.97</v>
      </c>
      <c r="I630" s="33">
        <f t="shared" si="59"/>
        <v>1438.5</v>
      </c>
      <c r="J630" s="33">
        <f>IFERROR(TRUNC(H630*F630,2),"")</f>
        <v>1707.58</v>
      </c>
    </row>
    <row r="631" spans="1:10" ht="24" customHeight="1" thickBot="1" x14ac:dyDescent="0.3">
      <c r="A631" s="27" t="s">
        <v>1597</v>
      </c>
      <c r="B631" s="27"/>
      <c r="C631" s="27"/>
      <c r="D631" s="27" t="s">
        <v>1598</v>
      </c>
      <c r="E631" s="27"/>
      <c r="F631" s="28"/>
      <c r="G631" s="185"/>
      <c r="H631" s="27"/>
      <c r="I631" s="29"/>
      <c r="J631" s="29"/>
    </row>
    <row r="632" spans="1:10" ht="26.1" customHeight="1" thickBot="1" x14ac:dyDescent="0.3">
      <c r="A632" s="30" t="s">
        <v>1599</v>
      </c>
      <c r="B632" s="31" t="s">
        <v>1600</v>
      </c>
      <c r="C632" s="30" t="s">
        <v>52</v>
      </c>
      <c r="D632" s="30" t="s">
        <v>1601</v>
      </c>
      <c r="E632" s="32" t="s">
        <v>54</v>
      </c>
      <c r="F632" s="31">
        <v>20</v>
      </c>
      <c r="G632" s="183">
        <v>1.31</v>
      </c>
      <c r="H632" s="33">
        <f t="shared" ref="H632:H638" si="62">IFERROR(TRUNC(G632*(1+$B$5),2),"")</f>
        <v>1.55</v>
      </c>
      <c r="I632" s="33">
        <f t="shared" si="59"/>
        <v>26.2</v>
      </c>
      <c r="J632" s="33">
        <f t="shared" ref="J632:J638" si="63">IFERROR(TRUNC(H632*F632,2),"")</f>
        <v>31</v>
      </c>
    </row>
    <row r="633" spans="1:10" ht="26.1" customHeight="1" thickBot="1" x14ac:dyDescent="0.3">
      <c r="A633" s="30" t="s">
        <v>1602</v>
      </c>
      <c r="B633" s="31" t="s">
        <v>1603</v>
      </c>
      <c r="C633" s="30" t="s">
        <v>52</v>
      </c>
      <c r="D633" s="30" t="s">
        <v>1604</v>
      </c>
      <c r="E633" s="32" t="s">
        <v>742</v>
      </c>
      <c r="F633" s="31">
        <v>3</v>
      </c>
      <c r="G633" s="183">
        <v>10.35</v>
      </c>
      <c r="H633" s="33">
        <f t="shared" si="62"/>
        <v>12.28</v>
      </c>
      <c r="I633" s="33">
        <f t="shared" si="59"/>
        <v>31.05</v>
      </c>
      <c r="J633" s="33">
        <f t="shared" si="63"/>
        <v>36.840000000000003</v>
      </c>
    </row>
    <row r="634" spans="1:10" ht="26.1" customHeight="1" thickBot="1" x14ac:dyDescent="0.3">
      <c r="A634" s="30" t="s">
        <v>1605</v>
      </c>
      <c r="B634" s="31" t="s">
        <v>1606</v>
      </c>
      <c r="C634" s="30" t="s">
        <v>52</v>
      </c>
      <c r="D634" s="30" t="s">
        <v>1607</v>
      </c>
      <c r="E634" s="32" t="s">
        <v>742</v>
      </c>
      <c r="F634" s="31">
        <v>1</v>
      </c>
      <c r="G634" s="183">
        <v>41.1</v>
      </c>
      <c r="H634" s="33">
        <f t="shared" si="62"/>
        <v>48.78</v>
      </c>
      <c r="I634" s="33">
        <f t="shared" si="59"/>
        <v>41.1</v>
      </c>
      <c r="J634" s="33">
        <f t="shared" si="63"/>
        <v>48.78</v>
      </c>
    </row>
    <row r="635" spans="1:10" ht="26.1" customHeight="1" thickBot="1" x14ac:dyDescent="0.3">
      <c r="A635" s="30" t="s">
        <v>1608</v>
      </c>
      <c r="B635" s="31" t="s">
        <v>1609</v>
      </c>
      <c r="C635" s="30" t="s">
        <v>52</v>
      </c>
      <c r="D635" s="30" t="s">
        <v>1610</v>
      </c>
      <c r="E635" s="32" t="s">
        <v>742</v>
      </c>
      <c r="F635" s="31">
        <v>3</v>
      </c>
      <c r="G635" s="183">
        <v>19.850000000000001</v>
      </c>
      <c r="H635" s="33">
        <f t="shared" si="62"/>
        <v>23.56</v>
      </c>
      <c r="I635" s="33">
        <f t="shared" si="59"/>
        <v>59.55</v>
      </c>
      <c r="J635" s="33">
        <f t="shared" si="63"/>
        <v>70.680000000000007</v>
      </c>
    </row>
    <row r="636" spans="1:10" ht="26.1" customHeight="1" thickBot="1" x14ac:dyDescent="0.3">
      <c r="A636" s="30" t="s">
        <v>1611</v>
      </c>
      <c r="B636" s="31" t="s">
        <v>1612</v>
      </c>
      <c r="C636" s="30" t="s">
        <v>52</v>
      </c>
      <c r="D636" s="30" t="s">
        <v>1613</v>
      </c>
      <c r="E636" s="32" t="s">
        <v>742</v>
      </c>
      <c r="F636" s="31">
        <v>28</v>
      </c>
      <c r="G636" s="183">
        <v>5.17</v>
      </c>
      <c r="H636" s="33">
        <f t="shared" si="62"/>
        <v>6.13</v>
      </c>
      <c r="I636" s="33">
        <f t="shared" si="59"/>
        <v>144.76</v>
      </c>
      <c r="J636" s="33">
        <f t="shared" si="63"/>
        <v>171.64</v>
      </c>
    </row>
    <row r="637" spans="1:10" ht="26.1" customHeight="1" thickBot="1" x14ac:dyDescent="0.3">
      <c r="A637" s="30" t="s">
        <v>1614</v>
      </c>
      <c r="B637" s="31" t="s">
        <v>1615</v>
      </c>
      <c r="C637" s="30" t="s">
        <v>52</v>
      </c>
      <c r="D637" s="30" t="s">
        <v>1616</v>
      </c>
      <c r="E637" s="32" t="s">
        <v>54</v>
      </c>
      <c r="F637" s="31">
        <v>8</v>
      </c>
      <c r="G637" s="183">
        <v>39.31</v>
      </c>
      <c r="H637" s="33">
        <f t="shared" si="62"/>
        <v>46.66</v>
      </c>
      <c r="I637" s="33">
        <f t="shared" si="59"/>
        <v>314.48</v>
      </c>
      <c r="J637" s="33">
        <f t="shared" si="63"/>
        <v>373.28</v>
      </c>
    </row>
    <row r="638" spans="1:10" ht="26.1" customHeight="1" thickBot="1" x14ac:dyDescent="0.3">
      <c r="A638" s="30" t="s">
        <v>1617</v>
      </c>
      <c r="B638" s="31" t="s">
        <v>1618</v>
      </c>
      <c r="C638" s="30" t="s">
        <v>52</v>
      </c>
      <c r="D638" s="30" t="s">
        <v>1619</v>
      </c>
      <c r="E638" s="32" t="s">
        <v>104</v>
      </c>
      <c r="F638" s="31">
        <v>24.2</v>
      </c>
      <c r="G638" s="183">
        <v>43.42</v>
      </c>
      <c r="H638" s="33">
        <f t="shared" si="62"/>
        <v>51.54</v>
      </c>
      <c r="I638" s="33">
        <f t="shared" si="59"/>
        <v>1050.76</v>
      </c>
      <c r="J638" s="33">
        <f t="shared" si="63"/>
        <v>1247.26</v>
      </c>
    </row>
    <row r="639" spans="1:10" ht="24" customHeight="1" thickBot="1" x14ac:dyDescent="0.3">
      <c r="A639" s="27" t="s">
        <v>1620</v>
      </c>
      <c r="B639" s="27"/>
      <c r="C639" s="27"/>
      <c r="D639" s="27" t="s">
        <v>1621</v>
      </c>
      <c r="E639" s="27"/>
      <c r="F639" s="28"/>
      <c r="G639" s="185"/>
      <c r="H639" s="27"/>
      <c r="I639" s="29"/>
      <c r="J639" s="29"/>
    </row>
    <row r="640" spans="1:10" ht="39" customHeight="1" thickBot="1" x14ac:dyDescent="0.3">
      <c r="A640" s="30" t="s">
        <v>1622</v>
      </c>
      <c r="B640" s="31" t="s">
        <v>1623</v>
      </c>
      <c r="C640" s="30" t="s">
        <v>52</v>
      </c>
      <c r="D640" s="30" t="s">
        <v>1624</v>
      </c>
      <c r="E640" s="32" t="s">
        <v>104</v>
      </c>
      <c r="F640" s="31">
        <v>45.1</v>
      </c>
      <c r="G640" s="183">
        <v>15.76</v>
      </c>
      <c r="H640" s="33">
        <f>IFERROR(TRUNC(G640*(1+$B$5),2),"")</f>
        <v>18.7</v>
      </c>
      <c r="I640" s="33">
        <f t="shared" si="59"/>
        <v>710.77</v>
      </c>
      <c r="J640" s="33">
        <f>IFERROR(TRUNC(H640*F640,2),"")</f>
        <v>843.37</v>
      </c>
    </row>
    <row r="641" spans="1:10" ht="39" customHeight="1" thickBot="1" x14ac:dyDescent="0.3">
      <c r="A641" s="30" t="s">
        <v>1625</v>
      </c>
      <c r="B641" s="31" t="s">
        <v>1626</v>
      </c>
      <c r="C641" s="30" t="s">
        <v>52</v>
      </c>
      <c r="D641" s="30" t="s">
        <v>1627</v>
      </c>
      <c r="E641" s="32" t="s">
        <v>54</v>
      </c>
      <c r="F641" s="31">
        <v>14</v>
      </c>
      <c r="G641" s="183">
        <v>14.04</v>
      </c>
      <c r="H641" s="33">
        <f>IFERROR(TRUNC(G641*(1+$B$5),2),"")</f>
        <v>16.66</v>
      </c>
      <c r="I641" s="33">
        <f t="shared" si="59"/>
        <v>196.56</v>
      </c>
      <c r="J641" s="33">
        <f>IFERROR(TRUNC(H641*F641,2),"")</f>
        <v>233.24</v>
      </c>
    </row>
    <row r="642" spans="1:10" ht="39" customHeight="1" thickBot="1" x14ac:dyDescent="0.3">
      <c r="A642" s="30" t="s">
        <v>1628</v>
      </c>
      <c r="B642" s="31" t="s">
        <v>1421</v>
      </c>
      <c r="C642" s="30" t="s">
        <v>59</v>
      </c>
      <c r="D642" s="30" t="s">
        <v>1422</v>
      </c>
      <c r="E642" s="32" t="s">
        <v>54</v>
      </c>
      <c r="F642" s="31">
        <v>2</v>
      </c>
      <c r="G642" s="183">
        <v>138.86000000000001</v>
      </c>
      <c r="H642" s="33">
        <f>IFERROR(TRUNC(G642*(1+$B$5),2),"")</f>
        <v>164.84</v>
      </c>
      <c r="I642" s="33">
        <f t="shared" si="59"/>
        <v>277.72000000000003</v>
      </c>
      <c r="J642" s="33">
        <f>IFERROR(TRUNC(H642*F642,2),"")</f>
        <v>329.68</v>
      </c>
    </row>
    <row r="643" spans="1:10" ht="24" customHeight="1" thickBot="1" x14ac:dyDescent="0.3">
      <c r="A643" s="27" t="s">
        <v>1629</v>
      </c>
      <c r="B643" s="27"/>
      <c r="C643" s="27"/>
      <c r="D643" s="27" t="s">
        <v>1630</v>
      </c>
      <c r="E643" s="27"/>
      <c r="F643" s="28"/>
      <c r="G643" s="185"/>
      <c r="H643" s="27"/>
      <c r="I643" s="29"/>
      <c r="J643" s="29"/>
    </row>
    <row r="644" spans="1:10" ht="24" customHeight="1" thickBot="1" x14ac:dyDescent="0.3">
      <c r="A644" s="27" t="s">
        <v>1631</v>
      </c>
      <c r="B644" s="27"/>
      <c r="C644" s="27"/>
      <c r="D644" s="27" t="s">
        <v>1632</v>
      </c>
      <c r="E644" s="27"/>
      <c r="F644" s="28"/>
      <c r="G644" s="185"/>
      <c r="H644" s="27"/>
      <c r="I644" s="29"/>
      <c r="J644" s="29"/>
    </row>
    <row r="645" spans="1:10" ht="39" customHeight="1" thickBot="1" x14ac:dyDescent="0.3">
      <c r="A645" s="30" t="s">
        <v>1633</v>
      </c>
      <c r="B645" s="31" t="s">
        <v>1561</v>
      </c>
      <c r="C645" s="30" t="s">
        <v>59</v>
      </c>
      <c r="D645" s="30" t="s">
        <v>1562</v>
      </c>
      <c r="E645" s="32" t="s">
        <v>104</v>
      </c>
      <c r="F645" s="31">
        <v>194</v>
      </c>
      <c r="G645" s="183">
        <v>7.1</v>
      </c>
      <c r="H645" s="33">
        <f>IFERROR(TRUNC(G645*(1+$B$5),2),"")</f>
        <v>8.42</v>
      </c>
      <c r="I645" s="33">
        <f t="shared" si="59"/>
        <v>1377.4</v>
      </c>
      <c r="J645" s="33">
        <f>IFERROR(TRUNC(H645*F645,2),"")</f>
        <v>1633.48</v>
      </c>
    </row>
    <row r="646" spans="1:10" ht="39" customHeight="1" thickBot="1" x14ac:dyDescent="0.3">
      <c r="A646" s="30" t="s">
        <v>1634</v>
      </c>
      <c r="B646" s="31" t="s">
        <v>1294</v>
      </c>
      <c r="C646" s="30" t="s">
        <v>59</v>
      </c>
      <c r="D646" s="30" t="s">
        <v>1295</v>
      </c>
      <c r="E646" s="32" t="s">
        <v>104</v>
      </c>
      <c r="F646" s="31">
        <v>29</v>
      </c>
      <c r="G646" s="182">
        <v>20.61</v>
      </c>
      <c r="H646" s="33">
        <f>IFERROR(TRUNC(G646*(1+$B$5),2),"")</f>
        <v>24.46</v>
      </c>
      <c r="I646" s="33">
        <f t="shared" si="59"/>
        <v>597.69000000000005</v>
      </c>
      <c r="J646" s="33">
        <f>IFERROR(TRUNC(H646*F646,2),"")</f>
        <v>709.34</v>
      </c>
    </row>
    <row r="647" spans="1:10" ht="39" customHeight="1" thickBot="1" x14ac:dyDescent="0.3">
      <c r="A647" s="30" t="s">
        <v>1635</v>
      </c>
      <c r="B647" s="31" t="s">
        <v>1576</v>
      </c>
      <c r="C647" s="30" t="s">
        <v>52</v>
      </c>
      <c r="D647" s="30" t="s">
        <v>1577</v>
      </c>
      <c r="E647" s="32" t="s">
        <v>54</v>
      </c>
      <c r="F647" s="31">
        <v>4</v>
      </c>
      <c r="G647" s="183">
        <v>113.63</v>
      </c>
      <c r="H647" s="33">
        <f>IFERROR(TRUNC(G647*(1+$B$5),2),"")</f>
        <v>134.88999999999999</v>
      </c>
      <c r="I647" s="33">
        <f t="shared" si="59"/>
        <v>454.52</v>
      </c>
      <c r="J647" s="33">
        <f>IFERROR(TRUNC(H647*F647,2),"")</f>
        <v>539.55999999999995</v>
      </c>
    </row>
    <row r="648" spans="1:10" ht="39" customHeight="1" thickBot="1" x14ac:dyDescent="0.3">
      <c r="A648" s="30" t="s">
        <v>1636</v>
      </c>
      <c r="B648" s="31" t="s">
        <v>1254</v>
      </c>
      <c r="C648" s="30" t="s">
        <v>59</v>
      </c>
      <c r="D648" s="30" t="s">
        <v>1255</v>
      </c>
      <c r="E648" s="32" t="s">
        <v>54</v>
      </c>
      <c r="F648" s="31">
        <v>17</v>
      </c>
      <c r="G648" s="183">
        <v>19.16</v>
      </c>
      <c r="H648" s="33">
        <f>IFERROR(TRUNC(G648*(1+$B$5),2),"")</f>
        <v>22.74</v>
      </c>
      <c r="I648" s="33">
        <f t="shared" si="59"/>
        <v>325.72000000000003</v>
      </c>
      <c r="J648" s="33">
        <f>IFERROR(TRUNC(H648*F648,2),"")</f>
        <v>386.58</v>
      </c>
    </row>
    <row r="649" spans="1:10" ht="26.1" customHeight="1" thickBot="1" x14ac:dyDescent="0.3">
      <c r="A649" s="30" t="s">
        <v>1637</v>
      </c>
      <c r="B649" s="31" t="s">
        <v>1638</v>
      </c>
      <c r="C649" s="30" t="s">
        <v>52</v>
      </c>
      <c r="D649" s="30" t="s">
        <v>1639</v>
      </c>
      <c r="E649" s="32" t="s">
        <v>54</v>
      </c>
      <c r="F649" s="31">
        <v>17</v>
      </c>
      <c r="G649" s="183">
        <v>90.09</v>
      </c>
      <c r="H649" s="33">
        <f>IFERROR(TRUNC(G649*(1+$B$5),2),"")</f>
        <v>106.94</v>
      </c>
      <c r="I649" s="33">
        <f t="shared" si="59"/>
        <v>1531.53</v>
      </c>
      <c r="J649" s="33">
        <f>IFERROR(TRUNC(H649*F649,2),"")</f>
        <v>1817.98</v>
      </c>
    </row>
    <row r="650" spans="1:10" ht="24" customHeight="1" thickBot="1" x14ac:dyDescent="0.3">
      <c r="A650" s="27" t="s">
        <v>1640</v>
      </c>
      <c r="B650" s="27"/>
      <c r="C650" s="27"/>
      <c r="D650" s="27" t="s">
        <v>1641</v>
      </c>
      <c r="E650" s="27"/>
      <c r="F650" s="28"/>
      <c r="G650" s="185"/>
      <c r="H650" s="27"/>
      <c r="I650" s="29"/>
      <c r="J650" s="29"/>
    </row>
    <row r="651" spans="1:10" ht="26.1" customHeight="1" thickBot="1" x14ac:dyDescent="0.3">
      <c r="A651" s="30" t="s">
        <v>1642</v>
      </c>
      <c r="B651" s="31" t="s">
        <v>1643</v>
      </c>
      <c r="C651" s="30" t="s">
        <v>52</v>
      </c>
      <c r="D651" s="30" t="s">
        <v>1644</v>
      </c>
      <c r="E651" s="32" t="s">
        <v>104</v>
      </c>
      <c r="F651" s="31">
        <v>395</v>
      </c>
      <c r="G651" s="183">
        <v>5.35</v>
      </c>
      <c r="H651" s="33">
        <f>IFERROR(TRUNC(G651*(1+$B$5),2),"")</f>
        <v>6.35</v>
      </c>
      <c r="I651" s="33">
        <f t="shared" si="59"/>
        <v>2113.25</v>
      </c>
      <c r="J651" s="33">
        <f>IFERROR(TRUNC(H651*F651,2),"")</f>
        <v>2508.25</v>
      </c>
    </row>
    <row r="652" spans="1:10" ht="24" customHeight="1" thickBot="1" x14ac:dyDescent="0.3">
      <c r="A652" s="27">
        <v>8</v>
      </c>
      <c r="B652" s="27"/>
      <c r="C652" s="27"/>
      <c r="D652" s="27" t="s">
        <v>1645</v>
      </c>
      <c r="E652" s="27"/>
      <c r="F652" s="28"/>
      <c r="G652" s="185"/>
      <c r="H652" s="27"/>
      <c r="I652" s="29">
        <f>SUM(I653:I668)</f>
        <v>11142.47</v>
      </c>
      <c r="J652" s="29">
        <f>SUM(J653:J668)</f>
        <v>13225.28</v>
      </c>
    </row>
    <row r="653" spans="1:10" ht="24" customHeight="1" thickBot="1" x14ac:dyDescent="0.3">
      <c r="A653" s="27" t="s">
        <v>1646</v>
      </c>
      <c r="B653" s="27"/>
      <c r="C653" s="27"/>
      <c r="D653" s="27" t="s">
        <v>1647</v>
      </c>
      <c r="E653" s="27"/>
      <c r="F653" s="28"/>
      <c r="G653" s="185"/>
      <c r="H653" s="27"/>
      <c r="I653" s="29"/>
      <c r="J653" s="29"/>
    </row>
    <row r="654" spans="1:10" ht="51.95" customHeight="1" thickBot="1" x14ac:dyDescent="0.3">
      <c r="A654" s="30" t="s">
        <v>1648</v>
      </c>
      <c r="B654" s="31" t="s">
        <v>1649</v>
      </c>
      <c r="C654" s="30" t="s">
        <v>59</v>
      </c>
      <c r="D654" s="30" t="s">
        <v>1650</v>
      </c>
      <c r="E654" s="32" t="s">
        <v>104</v>
      </c>
      <c r="F654" s="31">
        <v>64.209999999999994</v>
      </c>
      <c r="G654" s="183">
        <v>65.25</v>
      </c>
      <c r="H654" s="33">
        <f>IFERROR(TRUNC(G654*(1+$B$5),2),"")</f>
        <v>77.45</v>
      </c>
      <c r="I654" s="33">
        <f t="shared" ref="I654:I710" si="64">TRUNC(G654*F654,2)</f>
        <v>4189.7</v>
      </c>
      <c r="J654" s="33">
        <f>IFERROR(TRUNC(H654*F654,2),"")</f>
        <v>4973.0600000000004</v>
      </c>
    </row>
    <row r="655" spans="1:10" ht="51.95" customHeight="1" thickBot="1" x14ac:dyDescent="0.3">
      <c r="A655" s="30" t="s">
        <v>1651</v>
      </c>
      <c r="B655" s="31" t="s">
        <v>1652</v>
      </c>
      <c r="C655" s="30" t="s">
        <v>59</v>
      </c>
      <c r="D655" s="30" t="s">
        <v>1653</v>
      </c>
      <c r="E655" s="32" t="s">
        <v>104</v>
      </c>
      <c r="F655" s="31">
        <v>96.41</v>
      </c>
      <c r="G655" s="183">
        <v>30.6</v>
      </c>
      <c r="H655" s="33">
        <f>IFERROR(TRUNC(G655*(1+$B$5),2),"")</f>
        <v>36.32</v>
      </c>
      <c r="I655" s="33">
        <f t="shared" si="64"/>
        <v>2950.14</v>
      </c>
      <c r="J655" s="33">
        <f>IFERROR(TRUNC(H655*F655,2),"")</f>
        <v>3501.61</v>
      </c>
    </row>
    <row r="656" spans="1:10" ht="51.95" customHeight="1" thickBot="1" x14ac:dyDescent="0.3">
      <c r="A656" s="30" t="s">
        <v>1654</v>
      </c>
      <c r="B656" s="31" t="s">
        <v>1655</v>
      </c>
      <c r="C656" s="30" t="s">
        <v>59</v>
      </c>
      <c r="D656" s="30" t="s">
        <v>1656</v>
      </c>
      <c r="E656" s="32" t="s">
        <v>104</v>
      </c>
      <c r="F656" s="31">
        <v>23.63</v>
      </c>
      <c r="G656" s="183">
        <v>51.41</v>
      </c>
      <c r="H656" s="33">
        <f>IFERROR(TRUNC(G656*(1+$B$5),2),"")</f>
        <v>61.02</v>
      </c>
      <c r="I656" s="33">
        <f t="shared" si="64"/>
        <v>1214.81</v>
      </c>
      <c r="J656" s="33">
        <f>IFERROR(TRUNC(H656*F656,2),"")</f>
        <v>1441.9</v>
      </c>
    </row>
    <row r="657" spans="1:10" ht="51.95" customHeight="1" thickBot="1" x14ac:dyDescent="0.3">
      <c r="A657" s="30" t="s">
        <v>1657</v>
      </c>
      <c r="B657" s="31" t="s">
        <v>1658</v>
      </c>
      <c r="C657" s="30" t="s">
        <v>59</v>
      </c>
      <c r="D657" s="30" t="s">
        <v>1659</v>
      </c>
      <c r="E657" s="32" t="s">
        <v>104</v>
      </c>
      <c r="F657" s="31">
        <v>8.57</v>
      </c>
      <c r="G657" s="183">
        <v>79.790000000000006</v>
      </c>
      <c r="H657" s="33">
        <f>IFERROR(TRUNC(G657*(1+$B$5),2),"")</f>
        <v>94.71</v>
      </c>
      <c r="I657" s="33">
        <f t="shared" si="64"/>
        <v>683.8</v>
      </c>
      <c r="J657" s="33">
        <f>IFERROR(TRUNC(H657*F657,2),"")</f>
        <v>811.66</v>
      </c>
    </row>
    <row r="658" spans="1:10" ht="24" customHeight="1" thickBot="1" x14ac:dyDescent="0.3">
      <c r="A658" s="27" t="s">
        <v>1660</v>
      </c>
      <c r="B658" s="27"/>
      <c r="C658" s="27"/>
      <c r="D658" s="27" t="s">
        <v>160</v>
      </c>
      <c r="E658" s="27"/>
      <c r="F658" s="28"/>
      <c r="G658" s="185"/>
      <c r="H658" s="27"/>
      <c r="I658" s="29"/>
      <c r="J658" s="29"/>
    </row>
    <row r="659" spans="1:10" ht="39" customHeight="1" thickBot="1" x14ac:dyDescent="0.3">
      <c r="A659" s="30" t="s">
        <v>1661</v>
      </c>
      <c r="B659" s="31" t="s">
        <v>1662</v>
      </c>
      <c r="C659" s="30" t="s">
        <v>59</v>
      </c>
      <c r="D659" s="30" t="s">
        <v>1663</v>
      </c>
      <c r="E659" s="32" t="s">
        <v>104</v>
      </c>
      <c r="F659" s="31">
        <v>27.72</v>
      </c>
      <c r="G659" s="183">
        <v>17.73</v>
      </c>
      <c r="H659" s="33">
        <f t="shared" ref="H659:H668" si="65">IFERROR(TRUNC(G659*(1+$B$5),2),"")</f>
        <v>21.04</v>
      </c>
      <c r="I659" s="33">
        <f t="shared" si="64"/>
        <v>491.47</v>
      </c>
      <c r="J659" s="33">
        <f t="shared" ref="J659:J668" si="66">IFERROR(TRUNC(H659*F659,2),"")</f>
        <v>583.22</v>
      </c>
    </row>
    <row r="660" spans="1:10" ht="39" customHeight="1" thickBot="1" x14ac:dyDescent="0.3">
      <c r="A660" s="30" t="s">
        <v>1664</v>
      </c>
      <c r="B660" s="31" t="s">
        <v>1665</v>
      </c>
      <c r="C660" s="30" t="s">
        <v>52</v>
      </c>
      <c r="D660" s="30" t="s">
        <v>1666</v>
      </c>
      <c r="E660" s="32" t="s">
        <v>104</v>
      </c>
      <c r="F660" s="31">
        <v>25.17</v>
      </c>
      <c r="G660" s="183">
        <v>19.73</v>
      </c>
      <c r="H660" s="33">
        <f t="shared" si="65"/>
        <v>23.42</v>
      </c>
      <c r="I660" s="33">
        <f t="shared" si="64"/>
        <v>496.6</v>
      </c>
      <c r="J660" s="33">
        <f t="shared" si="66"/>
        <v>589.48</v>
      </c>
    </row>
    <row r="661" spans="1:10" ht="39" customHeight="1" thickBot="1" x14ac:dyDescent="0.3">
      <c r="A661" s="30" t="s">
        <v>1667</v>
      </c>
      <c r="B661" s="31" t="s">
        <v>1668</v>
      </c>
      <c r="C661" s="30" t="s">
        <v>59</v>
      </c>
      <c r="D661" s="30" t="s">
        <v>1669</v>
      </c>
      <c r="E661" s="32" t="s">
        <v>54</v>
      </c>
      <c r="F661" s="31">
        <v>14</v>
      </c>
      <c r="G661" s="183">
        <v>7.55</v>
      </c>
      <c r="H661" s="33">
        <f t="shared" si="65"/>
        <v>8.9600000000000009</v>
      </c>
      <c r="I661" s="33">
        <f t="shared" si="64"/>
        <v>105.7</v>
      </c>
      <c r="J661" s="33">
        <f t="shared" si="66"/>
        <v>125.44</v>
      </c>
    </row>
    <row r="662" spans="1:10" ht="39" customHeight="1" thickBot="1" x14ac:dyDescent="0.3">
      <c r="A662" s="30" t="s">
        <v>1670</v>
      </c>
      <c r="B662" s="31" t="s">
        <v>1671</v>
      </c>
      <c r="C662" s="30" t="s">
        <v>59</v>
      </c>
      <c r="D662" s="30" t="s">
        <v>1672</v>
      </c>
      <c r="E662" s="32" t="s">
        <v>54</v>
      </c>
      <c r="F662" s="31">
        <v>7</v>
      </c>
      <c r="G662" s="182">
        <v>10.52</v>
      </c>
      <c r="H662" s="33">
        <f t="shared" si="65"/>
        <v>12.48</v>
      </c>
      <c r="I662" s="33">
        <f t="shared" si="64"/>
        <v>73.64</v>
      </c>
      <c r="J662" s="33">
        <f t="shared" si="66"/>
        <v>87.36</v>
      </c>
    </row>
    <row r="663" spans="1:10" ht="39" customHeight="1" thickBot="1" x14ac:dyDescent="0.3">
      <c r="A663" s="30" t="s">
        <v>1673</v>
      </c>
      <c r="B663" s="31" t="s">
        <v>1674</v>
      </c>
      <c r="C663" s="30" t="s">
        <v>52</v>
      </c>
      <c r="D663" s="30" t="s">
        <v>1675</v>
      </c>
      <c r="E663" s="32" t="s">
        <v>54</v>
      </c>
      <c r="F663" s="31">
        <v>2</v>
      </c>
      <c r="G663" s="183">
        <v>7.26</v>
      </c>
      <c r="H663" s="33">
        <f t="shared" si="65"/>
        <v>8.61</v>
      </c>
      <c r="I663" s="33">
        <f t="shared" si="64"/>
        <v>14.52</v>
      </c>
      <c r="J663" s="33">
        <f t="shared" si="66"/>
        <v>17.22</v>
      </c>
    </row>
    <row r="664" spans="1:10" ht="39" customHeight="1" thickBot="1" x14ac:dyDescent="0.3">
      <c r="A664" s="30" t="s">
        <v>1676</v>
      </c>
      <c r="B664" s="31" t="s">
        <v>1677</v>
      </c>
      <c r="C664" s="30" t="s">
        <v>52</v>
      </c>
      <c r="D664" s="30" t="s">
        <v>1678</v>
      </c>
      <c r="E664" s="32" t="s">
        <v>54</v>
      </c>
      <c r="F664" s="31">
        <v>4</v>
      </c>
      <c r="G664" s="183">
        <v>5.28</v>
      </c>
      <c r="H664" s="33">
        <f t="shared" si="65"/>
        <v>6.26</v>
      </c>
      <c r="I664" s="33">
        <f t="shared" si="64"/>
        <v>21.12</v>
      </c>
      <c r="J664" s="33">
        <f t="shared" si="66"/>
        <v>25.04</v>
      </c>
    </row>
    <row r="665" spans="1:10" ht="39" customHeight="1" thickBot="1" x14ac:dyDescent="0.3">
      <c r="A665" s="30" t="s">
        <v>1679</v>
      </c>
      <c r="B665" s="31" t="s">
        <v>1680</v>
      </c>
      <c r="C665" s="30" t="s">
        <v>52</v>
      </c>
      <c r="D665" s="30" t="s">
        <v>1681</v>
      </c>
      <c r="E665" s="32" t="s">
        <v>54</v>
      </c>
      <c r="F665" s="31">
        <v>1</v>
      </c>
      <c r="G665" s="183">
        <v>11.41</v>
      </c>
      <c r="H665" s="33">
        <f t="shared" si="65"/>
        <v>13.54</v>
      </c>
      <c r="I665" s="33">
        <f t="shared" si="64"/>
        <v>11.41</v>
      </c>
      <c r="J665" s="33">
        <f t="shared" si="66"/>
        <v>13.54</v>
      </c>
    </row>
    <row r="666" spans="1:10" ht="26.1" customHeight="1" thickBot="1" x14ac:dyDescent="0.3">
      <c r="A666" s="30" t="s">
        <v>1682</v>
      </c>
      <c r="B666" s="31" t="s">
        <v>877</v>
      </c>
      <c r="C666" s="30" t="s">
        <v>59</v>
      </c>
      <c r="D666" s="30" t="s">
        <v>878</v>
      </c>
      <c r="E666" s="32" t="s">
        <v>104</v>
      </c>
      <c r="F666" s="31">
        <v>25</v>
      </c>
      <c r="G666" s="183">
        <v>14.5</v>
      </c>
      <c r="H666" s="33">
        <f t="shared" si="65"/>
        <v>17.21</v>
      </c>
      <c r="I666" s="33">
        <f t="shared" si="64"/>
        <v>362.5</v>
      </c>
      <c r="J666" s="33">
        <f t="shared" si="66"/>
        <v>430.25</v>
      </c>
    </row>
    <row r="667" spans="1:10" ht="39" customHeight="1" thickBot="1" x14ac:dyDescent="0.3">
      <c r="A667" s="30" t="s">
        <v>1683</v>
      </c>
      <c r="B667" s="31" t="s">
        <v>880</v>
      </c>
      <c r="C667" s="30" t="s">
        <v>59</v>
      </c>
      <c r="D667" s="30" t="s">
        <v>881</v>
      </c>
      <c r="E667" s="32" t="s">
        <v>104</v>
      </c>
      <c r="F667" s="31">
        <v>25</v>
      </c>
      <c r="G667" s="183">
        <v>14.68</v>
      </c>
      <c r="H667" s="33">
        <f t="shared" si="65"/>
        <v>17.420000000000002</v>
      </c>
      <c r="I667" s="33">
        <f t="shared" si="64"/>
        <v>367</v>
      </c>
      <c r="J667" s="33">
        <f t="shared" si="66"/>
        <v>435.5</v>
      </c>
    </row>
    <row r="668" spans="1:10" ht="39" customHeight="1" thickBot="1" x14ac:dyDescent="0.3">
      <c r="A668" s="30" t="s">
        <v>1684</v>
      </c>
      <c r="B668" s="31" t="s">
        <v>1685</v>
      </c>
      <c r="C668" s="30" t="s">
        <v>52</v>
      </c>
      <c r="D668" s="30" t="s">
        <v>1686</v>
      </c>
      <c r="E668" s="32" t="s">
        <v>54</v>
      </c>
      <c r="F668" s="31">
        <v>2</v>
      </c>
      <c r="G668" s="183">
        <v>80.03</v>
      </c>
      <c r="H668" s="33">
        <f t="shared" si="65"/>
        <v>95</v>
      </c>
      <c r="I668" s="33">
        <f t="shared" si="64"/>
        <v>160.06</v>
      </c>
      <c r="J668" s="33">
        <f t="shared" si="66"/>
        <v>190</v>
      </c>
    </row>
    <row r="669" spans="1:10" ht="26.1" customHeight="1" thickBot="1" x14ac:dyDescent="0.3">
      <c r="A669" s="27">
        <v>9</v>
      </c>
      <c r="B669" s="27"/>
      <c r="C669" s="27"/>
      <c r="D669" s="27" t="s">
        <v>1687</v>
      </c>
      <c r="E669" s="27"/>
      <c r="F669" s="28"/>
      <c r="G669" s="185"/>
      <c r="H669" s="27"/>
      <c r="I669" s="29">
        <f>SUM(I670:I695)</f>
        <v>4512.3500000000004</v>
      </c>
      <c r="J669" s="29">
        <f>SUM(J670:J695)</f>
        <v>5356.170000000001</v>
      </c>
    </row>
    <row r="670" spans="1:10" ht="24" customHeight="1" thickBot="1" x14ac:dyDescent="0.3">
      <c r="A670" s="27" t="s">
        <v>1688</v>
      </c>
      <c r="B670" s="27"/>
      <c r="C670" s="27"/>
      <c r="D670" s="27" t="s">
        <v>1689</v>
      </c>
      <c r="E670" s="27"/>
      <c r="F670" s="28"/>
      <c r="G670" s="185"/>
      <c r="H670" s="27"/>
      <c r="I670" s="29"/>
      <c r="J670" s="29"/>
    </row>
    <row r="671" spans="1:10" ht="39" customHeight="1" thickBot="1" x14ac:dyDescent="0.3">
      <c r="A671" s="30" t="s">
        <v>1690</v>
      </c>
      <c r="B671" s="31" t="s">
        <v>1691</v>
      </c>
      <c r="C671" s="30" t="s">
        <v>59</v>
      </c>
      <c r="D671" s="30" t="s">
        <v>1692</v>
      </c>
      <c r="E671" s="32" t="s">
        <v>54</v>
      </c>
      <c r="F671" s="31">
        <v>6</v>
      </c>
      <c r="G671" s="183">
        <v>244.95</v>
      </c>
      <c r="H671" s="33">
        <f>IFERROR(TRUNC(G671*(1+$B$5),2),"")</f>
        <v>290.77999999999997</v>
      </c>
      <c r="I671" s="33">
        <f t="shared" si="64"/>
        <v>1469.7</v>
      </c>
      <c r="J671" s="33">
        <f>IFERROR(TRUNC(H671*F671,2),"")</f>
        <v>1744.68</v>
      </c>
    </row>
    <row r="672" spans="1:10" ht="26.1" customHeight="1" thickBot="1" x14ac:dyDescent="0.3">
      <c r="A672" s="30" t="s">
        <v>1693</v>
      </c>
      <c r="B672" s="31" t="s">
        <v>1694</v>
      </c>
      <c r="C672" s="30" t="s">
        <v>52</v>
      </c>
      <c r="D672" s="30" t="s">
        <v>1695</v>
      </c>
      <c r="E672" s="32" t="s">
        <v>236</v>
      </c>
      <c r="F672" s="31">
        <v>1</v>
      </c>
      <c r="G672" s="183">
        <v>364.86</v>
      </c>
      <c r="H672" s="33">
        <f>IFERROR(TRUNC(G672*(1+$B$5),2),"")</f>
        <v>433.12</v>
      </c>
      <c r="I672" s="33">
        <f t="shared" si="64"/>
        <v>364.86</v>
      </c>
      <c r="J672" s="33">
        <f>IFERROR(TRUNC(H672*F672,2),"")</f>
        <v>433.12</v>
      </c>
    </row>
    <row r="673" spans="1:10" ht="39" customHeight="1" thickBot="1" x14ac:dyDescent="0.3">
      <c r="A673" s="30" t="s">
        <v>1696</v>
      </c>
      <c r="B673" s="31" t="s">
        <v>1697</v>
      </c>
      <c r="C673" s="30" t="s">
        <v>59</v>
      </c>
      <c r="D673" s="30" t="s">
        <v>1698</v>
      </c>
      <c r="E673" s="32" t="s">
        <v>54</v>
      </c>
      <c r="F673" s="31">
        <v>11</v>
      </c>
      <c r="G673" s="183">
        <v>25.92</v>
      </c>
      <c r="H673" s="33">
        <f>IFERROR(TRUNC(G673*(1+$B$5),2),"")</f>
        <v>30.76</v>
      </c>
      <c r="I673" s="33">
        <f t="shared" si="64"/>
        <v>285.12</v>
      </c>
      <c r="J673" s="33">
        <f>IFERROR(TRUNC(H673*F673,2),"")</f>
        <v>338.36</v>
      </c>
    </row>
    <row r="674" spans="1:10" ht="51.95" customHeight="1" thickBot="1" x14ac:dyDescent="0.3">
      <c r="A674" s="30" t="s">
        <v>1699</v>
      </c>
      <c r="B674" s="31" t="s">
        <v>1700</v>
      </c>
      <c r="C674" s="30" t="s">
        <v>52</v>
      </c>
      <c r="D674" s="30" t="s">
        <v>1701</v>
      </c>
      <c r="E674" s="32" t="s">
        <v>236</v>
      </c>
      <c r="F674" s="31">
        <v>10</v>
      </c>
      <c r="G674" s="183">
        <v>27.51</v>
      </c>
      <c r="H674" s="33">
        <f>IFERROR(TRUNC(G674*(1+$B$5),2),"")</f>
        <v>32.65</v>
      </c>
      <c r="I674" s="33">
        <f t="shared" si="64"/>
        <v>275.10000000000002</v>
      </c>
      <c r="J674" s="33">
        <f>IFERROR(TRUNC(H674*F674,2),"")</f>
        <v>326.5</v>
      </c>
    </row>
    <row r="675" spans="1:10" ht="24" customHeight="1" thickBot="1" x14ac:dyDescent="0.3">
      <c r="A675" s="27" t="s">
        <v>1702</v>
      </c>
      <c r="B675" s="27"/>
      <c r="C675" s="27"/>
      <c r="D675" s="27" t="s">
        <v>1703</v>
      </c>
      <c r="E675" s="27"/>
      <c r="F675" s="28"/>
      <c r="G675" s="185"/>
      <c r="H675" s="27"/>
      <c r="I675" s="29"/>
      <c r="J675" s="29"/>
    </row>
    <row r="676" spans="1:10" ht="24" customHeight="1" thickBot="1" x14ac:dyDescent="0.3">
      <c r="A676" s="27" t="s">
        <v>1704</v>
      </c>
      <c r="B676" s="27"/>
      <c r="C676" s="27"/>
      <c r="D676" s="27" t="s">
        <v>1705</v>
      </c>
      <c r="E676" s="27"/>
      <c r="F676" s="28"/>
      <c r="G676" s="185"/>
      <c r="H676" s="27"/>
      <c r="I676" s="29"/>
      <c r="J676" s="29"/>
    </row>
    <row r="677" spans="1:10" ht="51.95" customHeight="1" thickBot="1" x14ac:dyDescent="0.3">
      <c r="A677" s="30" t="s">
        <v>1706</v>
      </c>
      <c r="B677" s="31" t="s">
        <v>1707</v>
      </c>
      <c r="C677" s="30" t="s">
        <v>59</v>
      </c>
      <c r="D677" s="30" t="s">
        <v>1708</v>
      </c>
      <c r="E677" s="32" t="s">
        <v>104</v>
      </c>
      <c r="F677" s="31">
        <v>10.65</v>
      </c>
      <c r="G677" s="183">
        <v>32.96</v>
      </c>
      <c r="H677" s="33">
        <f>IFERROR(TRUNC(G677*(1+$B$5),2),"")</f>
        <v>39.119999999999997</v>
      </c>
      <c r="I677" s="33">
        <f t="shared" si="64"/>
        <v>351.02</v>
      </c>
      <c r="J677" s="33">
        <f>IFERROR(TRUNC(H677*F677,2),"")</f>
        <v>416.62</v>
      </c>
    </row>
    <row r="678" spans="1:10" ht="51.95" customHeight="1" thickBot="1" x14ac:dyDescent="0.3">
      <c r="A678" s="30" t="s">
        <v>1709</v>
      </c>
      <c r="B678" s="31" t="s">
        <v>1710</v>
      </c>
      <c r="C678" s="30" t="s">
        <v>59</v>
      </c>
      <c r="D678" s="30" t="s">
        <v>1711</v>
      </c>
      <c r="E678" s="32" t="s">
        <v>54</v>
      </c>
      <c r="F678" s="31">
        <v>7</v>
      </c>
      <c r="G678" s="183">
        <v>21.07</v>
      </c>
      <c r="H678" s="33">
        <f>IFERROR(TRUNC(G678*(1+$B$5),2),"")</f>
        <v>25.01</v>
      </c>
      <c r="I678" s="33">
        <f t="shared" si="64"/>
        <v>147.49</v>
      </c>
      <c r="J678" s="33">
        <f>IFERROR(TRUNC(H678*F678,2),"")</f>
        <v>175.07</v>
      </c>
    </row>
    <row r="679" spans="1:10" ht="26.1" customHeight="1" thickBot="1" x14ac:dyDescent="0.3">
      <c r="A679" s="30" t="s">
        <v>1712</v>
      </c>
      <c r="B679" s="31" t="s">
        <v>877</v>
      </c>
      <c r="C679" s="30" t="s">
        <v>59</v>
      </c>
      <c r="D679" s="30" t="s">
        <v>878</v>
      </c>
      <c r="E679" s="32" t="s">
        <v>104</v>
      </c>
      <c r="F679" s="31">
        <v>5.65</v>
      </c>
      <c r="G679" s="182">
        <v>14.5</v>
      </c>
      <c r="H679" s="33">
        <f>IFERROR(TRUNC(G679*(1+$B$5),2),"")</f>
        <v>17.21</v>
      </c>
      <c r="I679" s="33">
        <f t="shared" si="64"/>
        <v>81.92</v>
      </c>
      <c r="J679" s="33">
        <f>IFERROR(TRUNC(H679*F679,2),"")</f>
        <v>97.23</v>
      </c>
    </row>
    <row r="680" spans="1:10" ht="39" customHeight="1" thickBot="1" x14ac:dyDescent="0.3">
      <c r="A680" s="30" t="s">
        <v>1713</v>
      </c>
      <c r="B680" s="31" t="s">
        <v>880</v>
      </c>
      <c r="C680" s="30" t="s">
        <v>59</v>
      </c>
      <c r="D680" s="30" t="s">
        <v>881</v>
      </c>
      <c r="E680" s="32" t="s">
        <v>104</v>
      </c>
      <c r="F680" s="31">
        <v>5.65</v>
      </c>
      <c r="G680" s="183">
        <v>14.68</v>
      </c>
      <c r="H680" s="33">
        <f>IFERROR(TRUNC(G680*(1+$B$5),2),"")</f>
        <v>17.420000000000002</v>
      </c>
      <c r="I680" s="33">
        <f t="shared" si="64"/>
        <v>82.94</v>
      </c>
      <c r="J680" s="33">
        <f>IFERROR(TRUNC(H680*F680,2),"")</f>
        <v>98.42</v>
      </c>
    </row>
    <row r="681" spans="1:10" ht="24" customHeight="1" thickBot="1" x14ac:dyDescent="0.3">
      <c r="A681" s="27" t="s">
        <v>1714</v>
      </c>
      <c r="B681" s="27"/>
      <c r="C681" s="27"/>
      <c r="D681" s="27" t="s">
        <v>1715</v>
      </c>
      <c r="E681" s="27"/>
      <c r="F681" s="28"/>
      <c r="G681" s="185"/>
      <c r="H681" s="27"/>
      <c r="I681" s="29"/>
      <c r="J681" s="29"/>
    </row>
    <row r="682" spans="1:10" ht="51.95" customHeight="1" thickBot="1" x14ac:dyDescent="0.3">
      <c r="A682" s="30" t="s">
        <v>1716</v>
      </c>
      <c r="B682" s="31" t="s">
        <v>449</v>
      </c>
      <c r="C682" s="30" t="s">
        <v>59</v>
      </c>
      <c r="D682" s="30" t="s">
        <v>450</v>
      </c>
      <c r="E682" s="32" t="s">
        <v>61</v>
      </c>
      <c r="F682" s="31">
        <v>1.53</v>
      </c>
      <c r="G682" s="183">
        <v>58.14</v>
      </c>
      <c r="H682" s="33">
        <f t="shared" ref="H682:H695" si="67">IFERROR(TRUNC(G682*(1+$B$5),2),"")</f>
        <v>69.010000000000005</v>
      </c>
      <c r="I682" s="33">
        <f t="shared" si="64"/>
        <v>88.95</v>
      </c>
      <c r="J682" s="33">
        <f t="shared" ref="J682:J695" si="68">IFERROR(TRUNC(H682*F682,2),"")</f>
        <v>105.58</v>
      </c>
    </row>
    <row r="683" spans="1:10" ht="51.95" customHeight="1" thickBot="1" x14ac:dyDescent="0.3">
      <c r="A683" s="30" t="s">
        <v>1717</v>
      </c>
      <c r="B683" s="31" t="s">
        <v>644</v>
      </c>
      <c r="C683" s="30" t="s">
        <v>59</v>
      </c>
      <c r="D683" s="30" t="s">
        <v>645</v>
      </c>
      <c r="E683" s="32" t="s">
        <v>61</v>
      </c>
      <c r="F683" s="31">
        <v>3.06</v>
      </c>
      <c r="G683" s="183">
        <v>4.71</v>
      </c>
      <c r="H683" s="33">
        <f t="shared" si="67"/>
        <v>5.59</v>
      </c>
      <c r="I683" s="33">
        <f t="shared" si="64"/>
        <v>14.41</v>
      </c>
      <c r="J683" s="33">
        <f t="shared" si="68"/>
        <v>17.100000000000001</v>
      </c>
    </row>
    <row r="684" spans="1:10" ht="65.099999999999994" customHeight="1" thickBot="1" x14ac:dyDescent="0.3">
      <c r="A684" s="30" t="s">
        <v>1718</v>
      </c>
      <c r="B684" s="31" t="s">
        <v>1493</v>
      </c>
      <c r="C684" s="30" t="s">
        <v>59</v>
      </c>
      <c r="D684" s="30" t="s">
        <v>1494</v>
      </c>
      <c r="E684" s="32" t="s">
        <v>61</v>
      </c>
      <c r="F684" s="31">
        <v>3.06</v>
      </c>
      <c r="G684" s="183">
        <v>28.78</v>
      </c>
      <c r="H684" s="33">
        <f t="shared" si="67"/>
        <v>34.159999999999997</v>
      </c>
      <c r="I684" s="33">
        <f t="shared" si="64"/>
        <v>88.06</v>
      </c>
      <c r="J684" s="33">
        <f t="shared" si="68"/>
        <v>104.52</v>
      </c>
    </row>
    <row r="685" spans="1:10" ht="26.1" customHeight="1" thickBot="1" x14ac:dyDescent="0.3">
      <c r="A685" s="30" t="s">
        <v>1719</v>
      </c>
      <c r="B685" s="31" t="s">
        <v>1496</v>
      </c>
      <c r="C685" s="30" t="s">
        <v>59</v>
      </c>
      <c r="D685" s="30" t="s">
        <v>1497</v>
      </c>
      <c r="E685" s="32" t="s">
        <v>61</v>
      </c>
      <c r="F685" s="31">
        <v>3.06</v>
      </c>
      <c r="G685" s="183">
        <v>32.200000000000003</v>
      </c>
      <c r="H685" s="33">
        <f t="shared" si="67"/>
        <v>38.22</v>
      </c>
      <c r="I685" s="33">
        <f t="shared" si="64"/>
        <v>98.53</v>
      </c>
      <c r="J685" s="33">
        <f t="shared" si="68"/>
        <v>116.95</v>
      </c>
    </row>
    <row r="686" spans="1:10" ht="26.1" customHeight="1" thickBot="1" x14ac:dyDescent="0.3">
      <c r="A686" s="30" t="s">
        <v>1720</v>
      </c>
      <c r="B686" s="31" t="s">
        <v>610</v>
      </c>
      <c r="C686" s="30" t="s">
        <v>59</v>
      </c>
      <c r="D686" s="30" t="s">
        <v>611</v>
      </c>
      <c r="E686" s="32" t="s">
        <v>61</v>
      </c>
      <c r="F686" s="31">
        <v>3.06</v>
      </c>
      <c r="G686" s="183">
        <v>12.97</v>
      </c>
      <c r="H686" s="33">
        <f t="shared" si="67"/>
        <v>15.39</v>
      </c>
      <c r="I686" s="33">
        <f t="shared" si="64"/>
        <v>39.68</v>
      </c>
      <c r="J686" s="33">
        <f t="shared" si="68"/>
        <v>47.09</v>
      </c>
    </row>
    <row r="687" spans="1:10" ht="39" customHeight="1" thickBot="1" x14ac:dyDescent="0.3">
      <c r="A687" s="30" t="s">
        <v>1721</v>
      </c>
      <c r="B687" s="31" t="s">
        <v>1722</v>
      </c>
      <c r="C687" s="30" t="s">
        <v>59</v>
      </c>
      <c r="D687" s="30" t="s">
        <v>1723</v>
      </c>
      <c r="E687" s="32" t="s">
        <v>61</v>
      </c>
      <c r="F687" s="31">
        <v>0.63</v>
      </c>
      <c r="G687" s="183">
        <v>538.97</v>
      </c>
      <c r="H687" s="33">
        <f t="shared" si="67"/>
        <v>639.80999999999995</v>
      </c>
      <c r="I687" s="33">
        <f t="shared" si="64"/>
        <v>339.55</v>
      </c>
      <c r="J687" s="33">
        <f t="shared" si="68"/>
        <v>403.08</v>
      </c>
    </row>
    <row r="688" spans="1:10" ht="39" customHeight="1" thickBot="1" x14ac:dyDescent="0.3">
      <c r="A688" s="30" t="s">
        <v>1724</v>
      </c>
      <c r="B688" s="31" t="s">
        <v>452</v>
      </c>
      <c r="C688" s="30" t="s">
        <v>59</v>
      </c>
      <c r="D688" s="30" t="s">
        <v>453</v>
      </c>
      <c r="E688" s="32" t="s">
        <v>61</v>
      </c>
      <c r="F688" s="31">
        <v>0.32</v>
      </c>
      <c r="G688" s="183">
        <v>160.51</v>
      </c>
      <c r="H688" s="33">
        <f t="shared" si="67"/>
        <v>190.54</v>
      </c>
      <c r="I688" s="33">
        <f t="shared" si="64"/>
        <v>51.36</v>
      </c>
      <c r="J688" s="33">
        <f t="shared" si="68"/>
        <v>60.97</v>
      </c>
    </row>
    <row r="689" spans="1:10" ht="24" customHeight="1" thickBot="1" x14ac:dyDescent="0.3">
      <c r="A689" s="30" t="s">
        <v>1725</v>
      </c>
      <c r="B689" s="31" t="s">
        <v>1726</v>
      </c>
      <c r="C689" s="30" t="s">
        <v>52</v>
      </c>
      <c r="D689" s="30" t="s">
        <v>1727</v>
      </c>
      <c r="E689" s="32" t="s">
        <v>236</v>
      </c>
      <c r="F689" s="31">
        <v>1</v>
      </c>
      <c r="G689" s="183">
        <v>45.78</v>
      </c>
      <c r="H689" s="33">
        <f t="shared" si="67"/>
        <v>54.34</v>
      </c>
      <c r="I689" s="33">
        <f t="shared" si="64"/>
        <v>45.78</v>
      </c>
      <c r="J689" s="33">
        <f t="shared" si="68"/>
        <v>54.34</v>
      </c>
    </row>
    <row r="690" spans="1:10" ht="51.95" customHeight="1" thickBot="1" x14ac:dyDescent="0.3">
      <c r="A690" s="30" t="s">
        <v>1728</v>
      </c>
      <c r="B690" s="31" t="s">
        <v>1700</v>
      </c>
      <c r="C690" s="30" t="s">
        <v>52</v>
      </c>
      <c r="D690" s="30" t="s">
        <v>1701</v>
      </c>
      <c r="E690" s="32" t="s">
        <v>236</v>
      </c>
      <c r="F690" s="31">
        <v>3</v>
      </c>
      <c r="G690" s="183">
        <v>27.51</v>
      </c>
      <c r="H690" s="33">
        <f t="shared" si="67"/>
        <v>32.65</v>
      </c>
      <c r="I690" s="33">
        <f t="shared" si="64"/>
        <v>82.53</v>
      </c>
      <c r="J690" s="33">
        <f t="shared" si="68"/>
        <v>97.95</v>
      </c>
    </row>
    <row r="691" spans="1:10" ht="39" customHeight="1" thickBot="1" x14ac:dyDescent="0.3">
      <c r="A691" s="30" t="s">
        <v>1729</v>
      </c>
      <c r="B691" s="31" t="s">
        <v>1730</v>
      </c>
      <c r="C691" s="30" t="s">
        <v>59</v>
      </c>
      <c r="D691" s="30" t="s">
        <v>1731</v>
      </c>
      <c r="E691" s="32" t="s">
        <v>111</v>
      </c>
      <c r="F691" s="31">
        <v>5.2499999999999998E-2</v>
      </c>
      <c r="G691" s="186">
        <v>2656.81</v>
      </c>
      <c r="H691" s="33">
        <f t="shared" si="67"/>
        <v>3153.89</v>
      </c>
      <c r="I691" s="33">
        <f t="shared" si="64"/>
        <v>139.47999999999999</v>
      </c>
      <c r="J691" s="33">
        <f t="shared" si="68"/>
        <v>165.57</v>
      </c>
    </row>
    <row r="692" spans="1:10" ht="24" customHeight="1" thickBot="1" x14ac:dyDescent="0.3">
      <c r="A692" s="30" t="s">
        <v>1732</v>
      </c>
      <c r="B692" s="31" t="s">
        <v>1733</v>
      </c>
      <c r="C692" s="30" t="s">
        <v>59</v>
      </c>
      <c r="D692" s="30" t="s">
        <v>1734</v>
      </c>
      <c r="E692" s="32" t="s">
        <v>61</v>
      </c>
      <c r="F692" s="31">
        <v>1.9850000000000001</v>
      </c>
      <c r="G692" s="183">
        <v>19.600000000000001</v>
      </c>
      <c r="H692" s="33">
        <f t="shared" si="67"/>
        <v>23.26</v>
      </c>
      <c r="I692" s="33">
        <f t="shared" si="64"/>
        <v>38.9</v>
      </c>
      <c r="J692" s="33">
        <f t="shared" si="68"/>
        <v>46.17</v>
      </c>
    </row>
    <row r="693" spans="1:10" ht="39" customHeight="1" thickBot="1" x14ac:dyDescent="0.3">
      <c r="A693" s="30" t="s">
        <v>1735</v>
      </c>
      <c r="B693" s="31" t="s">
        <v>1736</v>
      </c>
      <c r="C693" s="30" t="s">
        <v>59</v>
      </c>
      <c r="D693" s="30" t="s">
        <v>1737</v>
      </c>
      <c r="E693" s="32" t="s">
        <v>61</v>
      </c>
      <c r="F693" s="31">
        <v>0.13500000000000001</v>
      </c>
      <c r="G693" s="183">
        <v>140.83000000000001</v>
      </c>
      <c r="H693" s="33">
        <f t="shared" si="67"/>
        <v>167.17</v>
      </c>
      <c r="I693" s="33">
        <f t="shared" si="64"/>
        <v>19.010000000000002</v>
      </c>
      <c r="J693" s="33">
        <f t="shared" si="68"/>
        <v>22.56</v>
      </c>
    </row>
    <row r="694" spans="1:10" ht="39" customHeight="1" thickBot="1" x14ac:dyDescent="0.3">
      <c r="A694" s="30" t="s">
        <v>1738</v>
      </c>
      <c r="B694" s="31" t="s">
        <v>1739</v>
      </c>
      <c r="C694" s="30" t="s">
        <v>59</v>
      </c>
      <c r="D694" s="30" t="s">
        <v>1740</v>
      </c>
      <c r="E694" s="32" t="s">
        <v>111</v>
      </c>
      <c r="F694" s="31">
        <v>4.5499999999999999E-2</v>
      </c>
      <c r="G694" s="183">
        <v>618.21</v>
      </c>
      <c r="H694" s="33">
        <f t="shared" si="67"/>
        <v>733.87</v>
      </c>
      <c r="I694" s="33">
        <f t="shared" si="64"/>
        <v>28.12</v>
      </c>
      <c r="J694" s="33">
        <f t="shared" si="68"/>
        <v>33.39</v>
      </c>
    </row>
    <row r="695" spans="1:10" ht="143.1" customHeight="1" thickBot="1" x14ac:dyDescent="0.3">
      <c r="A695" s="30" t="s">
        <v>1741</v>
      </c>
      <c r="B695" s="31" t="s">
        <v>1742</v>
      </c>
      <c r="C695" s="30" t="s">
        <v>52</v>
      </c>
      <c r="D695" s="30" t="s">
        <v>1743</v>
      </c>
      <c r="E695" s="32" t="s">
        <v>54</v>
      </c>
      <c r="F695" s="31">
        <v>1</v>
      </c>
      <c r="G695" s="182">
        <v>379.84</v>
      </c>
      <c r="H695" s="33">
        <f t="shared" si="67"/>
        <v>450.9</v>
      </c>
      <c r="I695" s="33">
        <f t="shared" si="64"/>
        <v>379.84</v>
      </c>
      <c r="J695" s="33">
        <f t="shared" si="68"/>
        <v>450.9</v>
      </c>
    </row>
    <row r="696" spans="1:10" ht="24" customHeight="1" thickBot="1" x14ac:dyDescent="0.3">
      <c r="A696" s="27">
        <v>10</v>
      </c>
      <c r="B696" s="27"/>
      <c r="C696" s="27"/>
      <c r="D696" s="27" t="s">
        <v>1744</v>
      </c>
      <c r="E696" s="27"/>
      <c r="F696" s="28"/>
      <c r="G696" s="185"/>
      <c r="H696" s="27"/>
      <c r="I696" s="29">
        <f>SUM(I697:I700)</f>
        <v>84955.700000000012</v>
      </c>
      <c r="J696" s="29">
        <f>SUM(J697:J700)</f>
        <v>100848.06999999999</v>
      </c>
    </row>
    <row r="697" spans="1:10" ht="26.1" customHeight="1" thickBot="1" x14ac:dyDescent="0.3">
      <c r="A697" s="30" t="s">
        <v>1745</v>
      </c>
      <c r="B697" s="31" t="s">
        <v>1746</v>
      </c>
      <c r="C697" s="30" t="s">
        <v>59</v>
      </c>
      <c r="D697" s="30" t="s">
        <v>1747</v>
      </c>
      <c r="E697" s="32" t="s">
        <v>61</v>
      </c>
      <c r="F697" s="31">
        <v>221.95</v>
      </c>
      <c r="G697" s="183">
        <v>45.33</v>
      </c>
      <c r="H697" s="33">
        <f>IFERROR(TRUNC(G697*(1+$B$5),2),"")</f>
        <v>53.81</v>
      </c>
      <c r="I697" s="33">
        <f t="shared" si="64"/>
        <v>10060.99</v>
      </c>
      <c r="J697" s="33">
        <f>IFERROR(TRUNC(H697*F697,2),"")</f>
        <v>11943.12</v>
      </c>
    </row>
    <row r="698" spans="1:10" ht="39" customHeight="1" thickBot="1" x14ac:dyDescent="0.3">
      <c r="A698" s="30" t="s">
        <v>1748</v>
      </c>
      <c r="B698" s="31" t="s">
        <v>1749</v>
      </c>
      <c r="C698" s="30" t="s">
        <v>52</v>
      </c>
      <c r="D698" s="30" t="s">
        <v>1750</v>
      </c>
      <c r="E698" s="32" t="s">
        <v>61</v>
      </c>
      <c r="F698" s="31">
        <v>412.63</v>
      </c>
      <c r="G698" s="183">
        <v>118.6</v>
      </c>
      <c r="H698" s="33">
        <f>IFERROR(TRUNC(G698*(1+$B$5),2),"")</f>
        <v>140.79</v>
      </c>
      <c r="I698" s="33">
        <f t="shared" si="64"/>
        <v>48937.91</v>
      </c>
      <c r="J698" s="33">
        <f>IFERROR(TRUNC(H698*F698,2),"")</f>
        <v>58094.17</v>
      </c>
    </row>
    <row r="699" spans="1:10" ht="39" customHeight="1" thickBot="1" x14ac:dyDescent="0.3">
      <c r="A699" s="30" t="s">
        <v>1751</v>
      </c>
      <c r="B699" s="31" t="s">
        <v>1752</v>
      </c>
      <c r="C699" s="30" t="s">
        <v>59</v>
      </c>
      <c r="D699" s="30" t="s">
        <v>1753</v>
      </c>
      <c r="E699" s="32" t="s">
        <v>61</v>
      </c>
      <c r="F699" s="31">
        <v>412.63</v>
      </c>
      <c r="G699" s="183">
        <v>38.6</v>
      </c>
      <c r="H699" s="33">
        <f>IFERROR(TRUNC(G699*(1+$B$5),2),"")</f>
        <v>45.82</v>
      </c>
      <c r="I699" s="33">
        <f t="shared" si="64"/>
        <v>15927.51</v>
      </c>
      <c r="J699" s="33">
        <f>IFERROR(TRUNC(H699*F699,2),"")</f>
        <v>18906.7</v>
      </c>
    </row>
    <row r="700" spans="1:10" ht="26.1" customHeight="1" thickBot="1" x14ac:dyDescent="0.3">
      <c r="A700" s="30" t="s">
        <v>1754</v>
      </c>
      <c r="B700" s="31" t="s">
        <v>1178</v>
      </c>
      <c r="C700" s="30" t="s">
        <v>59</v>
      </c>
      <c r="D700" s="30" t="s">
        <v>1179</v>
      </c>
      <c r="E700" s="32" t="s">
        <v>61</v>
      </c>
      <c r="F700" s="31">
        <v>326.05</v>
      </c>
      <c r="G700" s="183">
        <v>30.76</v>
      </c>
      <c r="H700" s="33">
        <f>IFERROR(TRUNC(G700*(1+$B$5),2),"")</f>
        <v>36.51</v>
      </c>
      <c r="I700" s="33">
        <f t="shared" si="64"/>
        <v>10029.290000000001</v>
      </c>
      <c r="J700" s="33">
        <f>IFERROR(TRUNC(H700*F700,2),"")</f>
        <v>11904.08</v>
      </c>
    </row>
    <row r="701" spans="1:10" ht="24" customHeight="1" thickBot="1" x14ac:dyDescent="0.3">
      <c r="A701" s="27">
        <v>11</v>
      </c>
      <c r="B701" s="27"/>
      <c r="C701" s="27"/>
      <c r="D701" s="27" t="s">
        <v>1755</v>
      </c>
      <c r="E701" s="27"/>
      <c r="F701" s="28"/>
      <c r="G701" s="185"/>
      <c r="H701" s="27"/>
      <c r="I701" s="29">
        <f>SUM(I702:I703)</f>
        <v>2402.44</v>
      </c>
      <c r="J701" s="29">
        <f>SUM(J702:J703)</f>
        <v>2848.85</v>
      </c>
    </row>
    <row r="702" spans="1:10" ht="26.1" customHeight="1" thickBot="1" x14ac:dyDescent="0.3">
      <c r="A702" s="30" t="s">
        <v>1756</v>
      </c>
      <c r="B702" s="31" t="s">
        <v>1757</v>
      </c>
      <c r="C702" s="30" t="s">
        <v>52</v>
      </c>
      <c r="D702" s="30" t="s">
        <v>1758</v>
      </c>
      <c r="E702" s="32" t="s">
        <v>61</v>
      </c>
      <c r="F702" s="31">
        <v>575.20000000000005</v>
      </c>
      <c r="G702" s="183">
        <v>3.77</v>
      </c>
      <c r="H702" s="33">
        <f>IFERROR(TRUNC(G702*(1+$B$5),2),"")</f>
        <v>4.47</v>
      </c>
      <c r="I702" s="33">
        <f t="shared" si="64"/>
        <v>2168.5</v>
      </c>
      <c r="J702" s="33">
        <f>IFERROR(TRUNC(H702*F702,2),"")</f>
        <v>2571.14</v>
      </c>
    </row>
    <row r="703" spans="1:10" ht="26.1" customHeight="1" thickBot="1" x14ac:dyDescent="0.3">
      <c r="A703" s="30" t="s">
        <v>1759</v>
      </c>
      <c r="B703" s="31" t="s">
        <v>1760</v>
      </c>
      <c r="C703" s="30" t="s">
        <v>52</v>
      </c>
      <c r="D703" s="30" t="s">
        <v>1761</v>
      </c>
      <c r="E703" s="32" t="s">
        <v>54</v>
      </c>
      <c r="F703" s="31">
        <v>1</v>
      </c>
      <c r="G703" s="183">
        <v>233.94</v>
      </c>
      <c r="H703" s="33">
        <f>IFERROR(TRUNC(G703*(1+$B$5),2),"")</f>
        <v>277.70999999999998</v>
      </c>
      <c r="I703" s="33">
        <f t="shared" si="64"/>
        <v>233.94</v>
      </c>
      <c r="J703" s="33">
        <f>IFERROR(TRUNC(H703*F703,2),"")</f>
        <v>277.70999999999998</v>
      </c>
    </row>
    <row r="704" spans="1:10" ht="24" customHeight="1" thickBot="1" x14ac:dyDescent="0.3">
      <c r="A704" s="27">
        <v>12</v>
      </c>
      <c r="B704" s="27"/>
      <c r="C704" s="27"/>
      <c r="D704" s="27" t="s">
        <v>1762</v>
      </c>
      <c r="E704" s="27"/>
      <c r="F704" s="28"/>
      <c r="G704" s="185"/>
      <c r="H704" s="27"/>
      <c r="I704" s="29">
        <f>SUM(I705)</f>
        <v>320243.77</v>
      </c>
      <c r="J704" s="29">
        <f>SUM(J705)</f>
        <v>380161.37</v>
      </c>
    </row>
    <row r="705" spans="1:13" ht="24" customHeight="1" thickBot="1" x14ac:dyDescent="0.3">
      <c r="A705" s="30" t="s">
        <v>1763</v>
      </c>
      <c r="B705" s="31" t="s">
        <v>1764</v>
      </c>
      <c r="C705" s="30" t="s">
        <v>52</v>
      </c>
      <c r="D705" s="30" t="s">
        <v>1765</v>
      </c>
      <c r="E705" s="32" t="s">
        <v>54</v>
      </c>
      <c r="F705" s="31">
        <v>1</v>
      </c>
      <c r="G705" s="186">
        <v>320243.77</v>
      </c>
      <c r="H705" s="33">
        <f>IFERROR(TRUNC(G705*(1+$B$5),2),"")</f>
        <v>380161.37</v>
      </c>
      <c r="I705" s="33">
        <f t="shared" si="64"/>
        <v>320243.77</v>
      </c>
      <c r="J705" s="33">
        <f>IFERROR(TRUNC(H705*F705,2),"")</f>
        <v>380161.37</v>
      </c>
    </row>
    <row r="706" spans="1:13" ht="26.1" customHeight="1" thickBot="1" x14ac:dyDescent="0.3">
      <c r="A706" s="27">
        <v>13</v>
      </c>
      <c r="B706" s="27"/>
      <c r="C706" s="27"/>
      <c r="D706" s="27" t="s">
        <v>1766</v>
      </c>
      <c r="E706" s="27"/>
      <c r="F706" s="28"/>
      <c r="G706" s="185"/>
      <c r="H706" s="27"/>
      <c r="I706" s="29">
        <f>SUM(I707:I710)</f>
        <v>158511.71</v>
      </c>
      <c r="J706" s="29">
        <f>SUM(J707:J710)</f>
        <v>175773.15</v>
      </c>
    </row>
    <row r="707" spans="1:13" ht="24" customHeight="1" thickBot="1" x14ac:dyDescent="0.3">
      <c r="A707" s="27" t="s">
        <v>1767</v>
      </c>
      <c r="B707" s="27"/>
      <c r="C707" s="27"/>
      <c r="D707" s="27" t="s">
        <v>1768</v>
      </c>
      <c r="E707" s="27"/>
      <c r="F707" s="28"/>
      <c r="G707" s="185"/>
      <c r="H707" s="27"/>
      <c r="I707" s="29"/>
      <c r="J707" s="29"/>
    </row>
    <row r="708" spans="1:13" ht="117" customHeight="1" thickBot="1" x14ac:dyDescent="0.3">
      <c r="A708" s="30" t="s">
        <v>1769</v>
      </c>
      <c r="B708" s="31" t="s">
        <v>1770</v>
      </c>
      <c r="C708" s="30" t="s">
        <v>52</v>
      </c>
      <c r="D708" s="30" t="s">
        <v>1771</v>
      </c>
      <c r="E708" s="32" t="s">
        <v>61</v>
      </c>
      <c r="F708" s="31">
        <v>80.64</v>
      </c>
      <c r="G708" s="183">
        <v>380.86</v>
      </c>
      <c r="H708" s="33">
        <f>IFERROR(TRUNC(G708*(1+$C$6),2),"")</f>
        <v>422.33</v>
      </c>
      <c r="I708" s="33">
        <f t="shared" si="64"/>
        <v>30712.55</v>
      </c>
      <c r="J708" s="33">
        <f>IFERROR(TRUNC(H708*F708,2),"")</f>
        <v>34056.69</v>
      </c>
    </row>
    <row r="709" spans="1:13" ht="24" customHeight="1" x14ac:dyDescent="0.25">
      <c r="A709" s="27" t="s">
        <v>1772</v>
      </c>
      <c r="B709" s="27"/>
      <c r="C709" s="27"/>
      <c r="D709" s="27" t="s">
        <v>1773</v>
      </c>
      <c r="E709" s="27"/>
      <c r="F709" s="28"/>
      <c r="G709" s="71"/>
      <c r="H709" s="27"/>
      <c r="I709" s="29"/>
      <c r="J709" s="29"/>
    </row>
    <row r="710" spans="1:13" ht="51.95" customHeight="1" x14ac:dyDescent="0.25">
      <c r="A710" s="30" t="s">
        <v>1774</v>
      </c>
      <c r="B710" s="31" t="s">
        <v>1775</v>
      </c>
      <c r="C710" s="30" t="s">
        <v>52</v>
      </c>
      <c r="D710" s="30" t="s">
        <v>1776</v>
      </c>
      <c r="E710" s="32" t="s">
        <v>54</v>
      </c>
      <c r="F710" s="31">
        <v>3</v>
      </c>
      <c r="G710" s="213">
        <v>42599.72</v>
      </c>
      <c r="H710" s="33">
        <f>IFERROR(TRUNC(G710*(1+$C$6),2),"")</f>
        <v>47238.82</v>
      </c>
      <c r="I710" s="33">
        <f t="shared" si="64"/>
        <v>127799.16</v>
      </c>
      <c r="J710" s="33">
        <f>IFERROR(TRUNC(H710*F710,2),"")</f>
        <v>141716.46</v>
      </c>
    </row>
    <row r="711" spans="1:13" x14ac:dyDescent="0.25">
      <c r="A711" s="35"/>
      <c r="B711" s="35"/>
      <c r="C711" s="35"/>
      <c r="D711" s="35"/>
      <c r="E711" s="35"/>
      <c r="F711" s="35"/>
      <c r="G711" s="35"/>
      <c r="H711" s="35"/>
      <c r="I711" s="35"/>
      <c r="J711" s="35"/>
    </row>
    <row r="712" spans="1:13" x14ac:dyDescent="0.25">
      <c r="A712" s="243"/>
      <c r="B712" s="243"/>
      <c r="C712" s="243"/>
      <c r="D712" s="37"/>
      <c r="E712" s="36"/>
      <c r="F712" s="242" t="s">
        <v>1777</v>
      </c>
      <c r="G712" s="243"/>
      <c r="I712" s="36"/>
      <c r="J712" s="39">
        <f>I706+I704+I701+I696+I669+I652+I476+I329+I170+I89+I50+I30+I9</f>
        <v>2706987.3099999996</v>
      </c>
      <c r="K712" s="91"/>
      <c r="M712" s="34"/>
    </row>
    <row r="713" spans="1:13" x14ac:dyDescent="0.25">
      <c r="A713" s="243"/>
      <c r="B713" s="243"/>
      <c r="C713" s="243"/>
      <c r="D713" s="37"/>
      <c r="E713" s="36"/>
      <c r="F713" s="242" t="s">
        <v>1828</v>
      </c>
      <c r="G713" s="243"/>
      <c r="I713" s="36"/>
      <c r="J713" s="39">
        <f>J706+J704+J701+J696+J669+J652+J476+J329+J170+J89+J50+J30+J9</f>
        <v>3200628.7600000002</v>
      </c>
    </row>
    <row r="714" spans="1:13" x14ac:dyDescent="0.25">
      <c r="A714" s="38"/>
      <c r="B714" s="38"/>
      <c r="C714" s="38"/>
      <c r="D714" s="38"/>
      <c r="E714" s="38"/>
      <c r="F714" s="38"/>
      <c r="G714" s="38"/>
      <c r="H714" s="38"/>
      <c r="I714" s="38"/>
      <c r="J714" s="38"/>
    </row>
    <row r="715" spans="1:13" x14ac:dyDescent="0.25">
      <c r="A715" s="62" t="s">
        <v>1928</v>
      </c>
      <c r="B715" s="62"/>
      <c r="C715" s="62"/>
      <c r="D715" s="62"/>
      <c r="E715" s="62"/>
      <c r="F715" s="62"/>
      <c r="G715" s="62"/>
      <c r="H715" s="62"/>
      <c r="I715" s="62"/>
      <c r="J715" s="62"/>
    </row>
    <row r="716" spans="1:13" x14ac:dyDescent="0.25">
      <c r="A716" s="116" t="s">
        <v>1935</v>
      </c>
      <c r="B716" s="116" t="s">
        <v>1935</v>
      </c>
      <c r="C716" s="116" t="s">
        <v>1935</v>
      </c>
      <c r="D716" s="236" t="s">
        <v>1939</v>
      </c>
      <c r="E716" s="236"/>
      <c r="F716" s="236"/>
      <c r="G716" s="236"/>
      <c r="H716" s="116"/>
      <c r="I716" s="116"/>
      <c r="J716" s="116"/>
    </row>
    <row r="717" spans="1:13" x14ac:dyDescent="0.25">
      <c r="A717" s="116" t="s">
        <v>1935</v>
      </c>
      <c r="B717" s="116" t="s">
        <v>1935</v>
      </c>
      <c r="C717" s="116" t="s">
        <v>1935</v>
      </c>
      <c r="D717" s="227" t="s">
        <v>1940</v>
      </c>
      <c r="E717" s="227"/>
      <c r="F717" s="227"/>
      <c r="G717" s="227"/>
      <c r="H717" s="116"/>
      <c r="I717" s="116"/>
      <c r="J717" s="116"/>
    </row>
    <row r="718" spans="1:13" x14ac:dyDescent="0.25">
      <c r="A718" s="116" t="s">
        <v>1935</v>
      </c>
      <c r="B718" s="116" t="s">
        <v>1935</v>
      </c>
      <c r="C718" s="116"/>
      <c r="D718" s="227" t="s">
        <v>1941</v>
      </c>
      <c r="E718" s="227"/>
      <c r="F718" s="227"/>
      <c r="G718" s="227"/>
      <c r="H718" s="116"/>
      <c r="I718" s="116"/>
      <c r="J718" s="116"/>
    </row>
  </sheetData>
  <sheetProtection algorithmName="SHA-512" hashValue="iaK5v/+lsfWP5IrgLjaMvVSYtzV7oW9HlxWp8urBMPywYwN1lCuGZAiglmx+oOU9Tp9ImWaAeFEHZ1YS1h2jqQ==" saltValue="uUU2NJ9bdnpG/iS7DmJN1w==" spinCount="100000" sheet="1" objects="1" scenarios="1" formatCells="0"/>
  <autoFilter ref="A8:J710" xr:uid="{00000000-0001-0000-0000-000000000000}"/>
  <mergeCells count="12">
    <mergeCell ref="A713:C713"/>
    <mergeCell ref="F713:G713"/>
    <mergeCell ref="A7:J7"/>
    <mergeCell ref="A712:C712"/>
    <mergeCell ref="F712:G712"/>
    <mergeCell ref="D716:G716"/>
    <mergeCell ref="D717:G717"/>
    <mergeCell ref="D718:G718"/>
    <mergeCell ref="E1:F1"/>
    <mergeCell ref="G1:H1"/>
    <mergeCell ref="E2:F2"/>
    <mergeCell ref="G2:H2"/>
  </mergeCells>
  <pageMargins left="0.70866141732283472" right="0.70866141732283472" top="0.74803149606299213" bottom="0.74803149606299213" header="0.31496062992125984" footer="0.31496062992125984"/>
  <pageSetup paperSize="9" scale="46" orientation="portrait" r:id="rId1"/>
  <headerFooter>
    <oddHeader>&amp;L&amp;G</oddHeader>
    <oddFooter>&amp;CCBC Construtora Brasil Central Ltda
ADE Conjunto 17, Lote 01, Loja 02- Águas Claras -   Fone: (61) 32340706 - CEP: 71988-540 - Brasilia/DF
CNPJ: 04.496.605/0001-76   -  
www.cbc.eng.br         - cbc@cbc.eng.br</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BC017E-A367-4A10-819B-051C8AE5B1E8}">
  <dimension ref="A1:J42"/>
  <sheetViews>
    <sheetView showGridLines="0" view="pageBreakPreview" zoomScale="85" zoomScaleNormal="100" zoomScaleSheetLayoutView="85" workbookViewId="0">
      <selection activeCell="K12" sqref="K12"/>
    </sheetView>
  </sheetViews>
  <sheetFormatPr defaultRowHeight="15" x14ac:dyDescent="0.25"/>
  <cols>
    <col min="1" max="2" width="11.42578125" style="70" bestFit="1" customWidth="1"/>
    <col min="3" max="3" width="15.140625" style="70" bestFit="1" customWidth="1"/>
    <col min="4" max="4" width="68.5703125" style="70" bestFit="1" customWidth="1"/>
    <col min="5" max="5" width="9.140625" style="70"/>
    <col min="6" max="8" width="14.85546875" style="70" bestFit="1" customWidth="1"/>
    <col min="9" max="9" width="14.85546875" style="70" customWidth="1"/>
    <col min="10" max="10" width="14.85546875" style="70" bestFit="1" customWidth="1"/>
    <col min="11" max="16384" width="9.140625" style="70"/>
  </cols>
  <sheetData>
    <row r="1" spans="1:10" x14ac:dyDescent="0.25">
      <c r="A1" s="86" t="s">
        <v>15</v>
      </c>
      <c r="B1" s="209"/>
      <c r="C1" s="108" t="s">
        <v>1934</v>
      </c>
      <c r="D1" s="109"/>
    </row>
    <row r="2" spans="1:10" x14ac:dyDescent="0.25">
      <c r="A2" s="86" t="s">
        <v>0</v>
      </c>
      <c r="B2" s="113"/>
      <c r="C2" s="110" t="s">
        <v>1936</v>
      </c>
      <c r="D2" s="109"/>
    </row>
    <row r="3" spans="1:10" x14ac:dyDescent="0.25">
      <c r="A3" s="86" t="s">
        <v>18</v>
      </c>
      <c r="B3" s="113"/>
      <c r="C3" s="210">
        <v>45419</v>
      </c>
      <c r="D3" s="109"/>
    </row>
    <row r="4" spans="1:10" x14ac:dyDescent="0.25">
      <c r="A4" s="86" t="s">
        <v>1829</v>
      </c>
      <c r="B4" s="112" t="s">
        <v>1910</v>
      </c>
      <c r="C4" s="112"/>
      <c r="D4" s="109"/>
    </row>
    <row r="5" spans="1:10" x14ac:dyDescent="0.25">
      <c r="A5" s="86" t="s">
        <v>1831</v>
      </c>
      <c r="B5" s="87"/>
      <c r="C5" s="85">
        <f>BDI!$F$40</f>
        <v>0.1089</v>
      </c>
      <c r="D5" s="89"/>
    </row>
    <row r="6" spans="1:10" ht="24" customHeight="1" x14ac:dyDescent="0.25">
      <c r="A6" s="247" t="s">
        <v>37</v>
      </c>
      <c r="B6" s="248"/>
      <c r="C6" s="248"/>
      <c r="D6" s="248"/>
      <c r="E6" s="248"/>
      <c r="F6" s="248"/>
      <c r="G6" s="248"/>
      <c r="H6" s="248"/>
      <c r="I6" s="248"/>
      <c r="J6" s="248"/>
    </row>
    <row r="7" spans="1:10" ht="30" x14ac:dyDescent="0.25">
      <c r="A7" s="205" t="s">
        <v>38</v>
      </c>
      <c r="B7" s="206" t="s">
        <v>39</v>
      </c>
      <c r="C7" s="205" t="s">
        <v>40</v>
      </c>
      <c r="D7" s="205" t="s">
        <v>41</v>
      </c>
      <c r="E7" s="207" t="s">
        <v>42</v>
      </c>
      <c r="F7" s="206" t="s">
        <v>43</v>
      </c>
      <c r="G7" s="208" t="s">
        <v>1933</v>
      </c>
      <c r="H7" s="206" t="s">
        <v>44</v>
      </c>
      <c r="I7" s="206" t="s">
        <v>1777</v>
      </c>
      <c r="J7" s="206" t="s">
        <v>1828</v>
      </c>
    </row>
    <row r="8" spans="1:10" x14ac:dyDescent="0.25">
      <c r="A8" s="76">
        <v>1</v>
      </c>
      <c r="B8" s="76"/>
      <c r="C8" s="76"/>
      <c r="D8" s="76" t="s">
        <v>1778</v>
      </c>
      <c r="E8" s="76"/>
      <c r="F8" s="77"/>
      <c r="G8" s="71"/>
      <c r="H8" s="76"/>
      <c r="I8" s="81">
        <f>SUM(I9)</f>
        <v>899.63</v>
      </c>
      <c r="J8" s="81">
        <f>SUM(J9)</f>
        <v>997.59</v>
      </c>
    </row>
    <row r="9" spans="1:10" ht="25.5" x14ac:dyDescent="0.25">
      <c r="A9" s="78" t="s">
        <v>46</v>
      </c>
      <c r="B9" s="79" t="s">
        <v>1779</v>
      </c>
      <c r="C9" s="78" t="s">
        <v>52</v>
      </c>
      <c r="D9" s="78" t="s">
        <v>1780</v>
      </c>
      <c r="E9" s="80" t="s">
        <v>742</v>
      </c>
      <c r="F9" s="79">
        <v>1</v>
      </c>
      <c r="G9" s="193">
        <v>899.63</v>
      </c>
      <c r="H9" s="82">
        <f>IFERROR(TRUNC(G9*(1+$C$5),2),"")</f>
        <v>997.59</v>
      </c>
      <c r="I9" s="82">
        <f>TRUNC(G9*F9,2)</f>
        <v>899.63</v>
      </c>
      <c r="J9" s="82">
        <f>IFERROR(TRUNC(H9*F9,2),"")</f>
        <v>997.59</v>
      </c>
    </row>
    <row r="10" spans="1:10" x14ac:dyDescent="0.25">
      <c r="A10" s="76">
        <v>2</v>
      </c>
      <c r="B10" s="76"/>
      <c r="C10" s="76"/>
      <c r="D10" s="76" t="s">
        <v>1703</v>
      </c>
      <c r="E10" s="76"/>
      <c r="F10" s="77"/>
      <c r="G10" s="71"/>
      <c r="H10" s="76"/>
      <c r="I10" s="81">
        <f>SUM(I11)</f>
        <v>640.36</v>
      </c>
      <c r="J10" s="81">
        <f>SUM(J11)</f>
        <v>710.08</v>
      </c>
    </row>
    <row r="11" spans="1:10" ht="25.5" x14ac:dyDescent="0.25">
      <c r="A11" s="78" t="s">
        <v>106</v>
      </c>
      <c r="B11" s="79" t="s">
        <v>1781</v>
      </c>
      <c r="C11" s="78" t="s">
        <v>52</v>
      </c>
      <c r="D11" s="78" t="s">
        <v>1782</v>
      </c>
      <c r="E11" s="80" t="s">
        <v>54</v>
      </c>
      <c r="F11" s="79">
        <v>2</v>
      </c>
      <c r="G11" s="193">
        <v>320.18</v>
      </c>
      <c r="H11" s="82">
        <f t="shared" ref="H11:H34" si="0">IFERROR(TRUNC(G11*(1+$C$5),2),"")</f>
        <v>355.04</v>
      </c>
      <c r="I11" s="82">
        <f t="shared" ref="I11:I34" si="1">TRUNC(G11*F11,2)</f>
        <v>640.36</v>
      </c>
      <c r="J11" s="82">
        <f>IFERROR(TRUNC(H11*F11,2),"")</f>
        <v>710.08</v>
      </c>
    </row>
    <row r="12" spans="1:10" x14ac:dyDescent="0.25">
      <c r="A12" s="76">
        <v>3</v>
      </c>
      <c r="B12" s="76"/>
      <c r="C12" s="76"/>
      <c r="D12" s="76" t="s">
        <v>1755</v>
      </c>
      <c r="E12" s="76"/>
      <c r="F12" s="77"/>
      <c r="G12" s="71"/>
      <c r="H12" s="76"/>
      <c r="I12" s="81">
        <f>SUM(I13)</f>
        <v>339.36</v>
      </c>
      <c r="J12" s="81">
        <f>SUM(J13)</f>
        <v>373.88</v>
      </c>
    </row>
    <row r="13" spans="1:10" ht="25.5" x14ac:dyDescent="0.25">
      <c r="A13" s="78" t="s">
        <v>161</v>
      </c>
      <c r="B13" s="79" t="s">
        <v>1783</v>
      </c>
      <c r="C13" s="78" t="s">
        <v>52</v>
      </c>
      <c r="D13" s="78" t="s">
        <v>1784</v>
      </c>
      <c r="E13" s="80" t="s">
        <v>61</v>
      </c>
      <c r="F13" s="79">
        <v>575.20000000000005</v>
      </c>
      <c r="G13" s="193">
        <v>0.59</v>
      </c>
      <c r="H13" s="82">
        <f t="shared" si="0"/>
        <v>0.65</v>
      </c>
      <c r="I13" s="82">
        <f t="shared" si="1"/>
        <v>339.36</v>
      </c>
      <c r="J13" s="82">
        <f>IFERROR(TRUNC(H13*F13,2),"")</f>
        <v>373.88</v>
      </c>
    </row>
    <row r="14" spans="1:10" x14ac:dyDescent="0.25">
      <c r="A14" s="76">
        <v>4</v>
      </c>
      <c r="B14" s="76"/>
      <c r="C14" s="76"/>
      <c r="D14" s="76" t="s">
        <v>1785</v>
      </c>
      <c r="E14" s="76"/>
      <c r="F14" s="77"/>
      <c r="G14" s="71"/>
      <c r="H14" s="76"/>
      <c r="I14" s="81">
        <f>SUM(I15:I21)</f>
        <v>24167.599999999999</v>
      </c>
      <c r="J14" s="81">
        <f>SUM(J15:J21)</f>
        <v>26799.379999999997</v>
      </c>
    </row>
    <row r="15" spans="1:10" ht="25.5" x14ac:dyDescent="0.25">
      <c r="A15" s="78" t="s">
        <v>267</v>
      </c>
      <c r="B15" s="79" t="s">
        <v>1786</v>
      </c>
      <c r="C15" s="78" t="s">
        <v>52</v>
      </c>
      <c r="D15" s="78" t="s">
        <v>1787</v>
      </c>
      <c r="E15" s="80" t="s">
        <v>54</v>
      </c>
      <c r="F15" s="79">
        <v>1</v>
      </c>
      <c r="G15" s="193">
        <v>2690.46</v>
      </c>
      <c r="H15" s="82">
        <f t="shared" si="0"/>
        <v>2983.45</v>
      </c>
      <c r="I15" s="82">
        <f t="shared" si="1"/>
        <v>2690.46</v>
      </c>
      <c r="J15" s="82">
        <f t="shared" ref="J15:J34" si="2">IFERROR(TRUNC(H15*F15,2),"")</f>
        <v>2983.45</v>
      </c>
    </row>
    <row r="16" spans="1:10" ht="25.5" x14ac:dyDescent="0.25">
      <c r="A16" s="78" t="s">
        <v>316</v>
      </c>
      <c r="B16" s="79" t="s">
        <v>1788</v>
      </c>
      <c r="C16" s="78" t="s">
        <v>52</v>
      </c>
      <c r="D16" s="78" t="s">
        <v>1789</v>
      </c>
      <c r="E16" s="80" t="s">
        <v>742</v>
      </c>
      <c r="F16" s="79">
        <v>1</v>
      </c>
      <c r="G16" s="193">
        <v>520</v>
      </c>
      <c r="H16" s="82">
        <f t="shared" si="0"/>
        <v>576.62</v>
      </c>
      <c r="I16" s="82">
        <f t="shared" si="1"/>
        <v>520</v>
      </c>
      <c r="J16" s="82">
        <f t="shared" si="2"/>
        <v>576.62</v>
      </c>
    </row>
    <row r="17" spans="1:10" ht="25.5" x14ac:dyDescent="0.25">
      <c r="A17" s="78" t="s">
        <v>418</v>
      </c>
      <c r="B17" s="79" t="s">
        <v>1790</v>
      </c>
      <c r="C17" s="78" t="s">
        <v>52</v>
      </c>
      <c r="D17" s="78" t="s">
        <v>1791</v>
      </c>
      <c r="E17" s="80" t="s">
        <v>54</v>
      </c>
      <c r="F17" s="79">
        <v>5</v>
      </c>
      <c r="G17" s="193">
        <v>459.77</v>
      </c>
      <c r="H17" s="82">
        <f t="shared" si="0"/>
        <v>509.83</v>
      </c>
      <c r="I17" s="82">
        <f t="shared" si="1"/>
        <v>2298.85</v>
      </c>
      <c r="J17" s="82">
        <f t="shared" si="2"/>
        <v>2549.15</v>
      </c>
    </row>
    <row r="18" spans="1:10" ht="25.5" x14ac:dyDescent="0.25">
      <c r="A18" s="78" t="s">
        <v>1792</v>
      </c>
      <c r="B18" s="79" t="s">
        <v>1793</v>
      </c>
      <c r="C18" s="78" t="s">
        <v>52</v>
      </c>
      <c r="D18" s="78" t="s">
        <v>1794</v>
      </c>
      <c r="E18" s="80" t="s">
        <v>54</v>
      </c>
      <c r="F18" s="79">
        <v>1</v>
      </c>
      <c r="G18" s="193">
        <v>2088.9299999999998</v>
      </c>
      <c r="H18" s="82">
        <f t="shared" si="0"/>
        <v>2316.41</v>
      </c>
      <c r="I18" s="82">
        <f t="shared" si="1"/>
        <v>2088.9299999999998</v>
      </c>
      <c r="J18" s="82">
        <f t="shared" si="2"/>
        <v>2316.41</v>
      </c>
    </row>
    <row r="19" spans="1:10" ht="51" x14ac:dyDescent="0.25">
      <c r="A19" s="78" t="s">
        <v>1795</v>
      </c>
      <c r="B19" s="79" t="s">
        <v>1796</v>
      </c>
      <c r="C19" s="78" t="s">
        <v>52</v>
      </c>
      <c r="D19" s="78" t="s">
        <v>1797</v>
      </c>
      <c r="E19" s="80" t="s">
        <v>54</v>
      </c>
      <c r="F19" s="79">
        <v>1</v>
      </c>
      <c r="G19" s="193">
        <v>2289.4</v>
      </c>
      <c r="H19" s="82">
        <f t="shared" si="0"/>
        <v>2538.71</v>
      </c>
      <c r="I19" s="82">
        <f t="shared" si="1"/>
        <v>2289.4</v>
      </c>
      <c r="J19" s="82">
        <f t="shared" si="2"/>
        <v>2538.71</v>
      </c>
    </row>
    <row r="20" spans="1:10" ht="25.5" x14ac:dyDescent="0.25">
      <c r="A20" s="78" t="s">
        <v>1798</v>
      </c>
      <c r="B20" s="79" t="s">
        <v>1799</v>
      </c>
      <c r="C20" s="78" t="s">
        <v>52</v>
      </c>
      <c r="D20" s="78" t="s">
        <v>1800</v>
      </c>
      <c r="E20" s="80" t="s">
        <v>1801</v>
      </c>
      <c r="F20" s="79">
        <v>1</v>
      </c>
      <c r="G20" s="193">
        <v>1399.96</v>
      </c>
      <c r="H20" s="82">
        <f t="shared" si="0"/>
        <v>1552.41</v>
      </c>
      <c r="I20" s="82">
        <f t="shared" si="1"/>
        <v>1399.96</v>
      </c>
      <c r="J20" s="82">
        <f t="shared" si="2"/>
        <v>1552.41</v>
      </c>
    </row>
    <row r="21" spans="1:10" ht="51" x14ac:dyDescent="0.25">
      <c r="A21" s="78" t="s">
        <v>1802</v>
      </c>
      <c r="B21" s="79" t="s">
        <v>1803</v>
      </c>
      <c r="C21" s="78" t="s">
        <v>52</v>
      </c>
      <c r="D21" s="78" t="s">
        <v>1804</v>
      </c>
      <c r="E21" s="80" t="s">
        <v>742</v>
      </c>
      <c r="F21" s="79">
        <v>1</v>
      </c>
      <c r="G21" s="193">
        <v>12880</v>
      </c>
      <c r="H21" s="82">
        <f t="shared" si="0"/>
        <v>14282.63</v>
      </c>
      <c r="I21" s="82">
        <f t="shared" si="1"/>
        <v>12880</v>
      </c>
      <c r="J21" s="82">
        <f t="shared" si="2"/>
        <v>14282.63</v>
      </c>
    </row>
    <row r="22" spans="1:10" x14ac:dyDescent="0.25">
      <c r="A22" s="76">
        <v>5</v>
      </c>
      <c r="B22" s="76"/>
      <c r="C22" s="76"/>
      <c r="D22" s="76" t="s">
        <v>1630</v>
      </c>
      <c r="E22" s="76"/>
      <c r="F22" s="77"/>
      <c r="G22" s="71"/>
      <c r="H22" s="76"/>
      <c r="I22" s="81">
        <f>SUM(I23:I30)</f>
        <v>18182.32</v>
      </c>
      <c r="J22" s="81">
        <f>SUM(J23:J30)</f>
        <v>20162.150000000001</v>
      </c>
    </row>
    <row r="23" spans="1:10" ht="25.5" x14ac:dyDescent="0.25">
      <c r="A23" s="78" t="s">
        <v>442</v>
      </c>
      <c r="B23" s="79" t="s">
        <v>1805</v>
      </c>
      <c r="C23" s="78" t="s">
        <v>52</v>
      </c>
      <c r="D23" s="78" t="s">
        <v>1806</v>
      </c>
      <c r="E23" s="80" t="s">
        <v>54</v>
      </c>
      <c r="F23" s="79">
        <v>33</v>
      </c>
      <c r="G23" s="193">
        <v>215.57</v>
      </c>
      <c r="H23" s="82">
        <f t="shared" si="0"/>
        <v>239.04</v>
      </c>
      <c r="I23" s="82">
        <f t="shared" si="1"/>
        <v>7113.81</v>
      </c>
      <c r="J23" s="82">
        <f t="shared" si="2"/>
        <v>7888.32</v>
      </c>
    </row>
    <row r="24" spans="1:10" ht="25.5" x14ac:dyDescent="0.25">
      <c r="A24" s="78" t="s">
        <v>492</v>
      </c>
      <c r="B24" s="79" t="s">
        <v>1807</v>
      </c>
      <c r="C24" s="78" t="s">
        <v>52</v>
      </c>
      <c r="D24" s="78" t="s">
        <v>1808</v>
      </c>
      <c r="E24" s="80" t="s">
        <v>54</v>
      </c>
      <c r="F24" s="79">
        <v>33</v>
      </c>
      <c r="G24" s="193">
        <v>158.68</v>
      </c>
      <c r="H24" s="82">
        <f t="shared" si="0"/>
        <v>175.96</v>
      </c>
      <c r="I24" s="82">
        <f t="shared" si="1"/>
        <v>5236.4399999999996</v>
      </c>
      <c r="J24" s="82">
        <f t="shared" si="2"/>
        <v>5806.68</v>
      </c>
    </row>
    <row r="25" spans="1:10" ht="25.5" x14ac:dyDescent="0.25">
      <c r="A25" s="78" t="s">
        <v>500</v>
      </c>
      <c r="B25" s="79" t="s">
        <v>1809</v>
      </c>
      <c r="C25" s="78" t="s">
        <v>52</v>
      </c>
      <c r="D25" s="78" t="s">
        <v>1810</v>
      </c>
      <c r="E25" s="80" t="s">
        <v>54</v>
      </c>
      <c r="F25" s="79">
        <v>1</v>
      </c>
      <c r="G25" s="193">
        <v>375.57</v>
      </c>
      <c r="H25" s="82">
        <f t="shared" si="0"/>
        <v>416.46</v>
      </c>
      <c r="I25" s="82">
        <f t="shared" si="1"/>
        <v>375.57</v>
      </c>
      <c r="J25" s="82">
        <f t="shared" si="2"/>
        <v>416.46</v>
      </c>
    </row>
    <row r="26" spans="1:10" ht="25.5" x14ac:dyDescent="0.25">
      <c r="A26" s="78" t="s">
        <v>539</v>
      </c>
      <c r="B26" s="79" t="s">
        <v>1811</v>
      </c>
      <c r="C26" s="78" t="s">
        <v>52</v>
      </c>
      <c r="D26" s="78" t="s">
        <v>1812</v>
      </c>
      <c r="E26" s="80" t="s">
        <v>54</v>
      </c>
      <c r="F26" s="79">
        <v>2</v>
      </c>
      <c r="G26" s="193">
        <v>235.65</v>
      </c>
      <c r="H26" s="82">
        <f t="shared" si="0"/>
        <v>261.31</v>
      </c>
      <c r="I26" s="82">
        <f t="shared" si="1"/>
        <v>471.3</v>
      </c>
      <c r="J26" s="82">
        <f t="shared" si="2"/>
        <v>522.62</v>
      </c>
    </row>
    <row r="27" spans="1:10" ht="25.5" x14ac:dyDescent="0.25">
      <c r="A27" s="78" t="s">
        <v>547</v>
      </c>
      <c r="B27" s="79" t="s">
        <v>1813</v>
      </c>
      <c r="C27" s="78" t="s">
        <v>52</v>
      </c>
      <c r="D27" s="78" t="s">
        <v>1814</v>
      </c>
      <c r="E27" s="80" t="s">
        <v>54</v>
      </c>
      <c r="F27" s="79">
        <v>1</v>
      </c>
      <c r="G27" s="193">
        <v>337.84</v>
      </c>
      <c r="H27" s="82">
        <f t="shared" si="0"/>
        <v>374.63</v>
      </c>
      <c r="I27" s="82">
        <f t="shared" si="1"/>
        <v>337.84</v>
      </c>
      <c r="J27" s="82">
        <f t="shared" si="2"/>
        <v>374.63</v>
      </c>
    </row>
    <row r="28" spans="1:10" ht="114.75" x14ac:dyDescent="0.25">
      <c r="A28" s="78" t="s">
        <v>558</v>
      </c>
      <c r="B28" s="79" t="s">
        <v>1815</v>
      </c>
      <c r="C28" s="78" t="s">
        <v>52</v>
      </c>
      <c r="D28" s="78" t="s">
        <v>1816</v>
      </c>
      <c r="E28" s="80" t="s">
        <v>54</v>
      </c>
      <c r="F28" s="79">
        <v>1</v>
      </c>
      <c r="G28" s="193">
        <v>2261.46</v>
      </c>
      <c r="H28" s="82">
        <f t="shared" si="0"/>
        <v>2507.73</v>
      </c>
      <c r="I28" s="82">
        <f t="shared" si="1"/>
        <v>2261.46</v>
      </c>
      <c r="J28" s="82">
        <f t="shared" si="2"/>
        <v>2507.73</v>
      </c>
    </row>
    <row r="29" spans="1:10" ht="63.75" x14ac:dyDescent="0.25">
      <c r="A29" s="78" t="s">
        <v>667</v>
      </c>
      <c r="B29" s="79" t="s">
        <v>1817</v>
      </c>
      <c r="C29" s="78" t="s">
        <v>52</v>
      </c>
      <c r="D29" s="78" t="s">
        <v>1818</v>
      </c>
      <c r="E29" s="80" t="s">
        <v>54</v>
      </c>
      <c r="F29" s="79">
        <v>1</v>
      </c>
      <c r="G29" s="193">
        <v>2046.91</v>
      </c>
      <c r="H29" s="82">
        <f t="shared" si="0"/>
        <v>2269.81</v>
      </c>
      <c r="I29" s="82">
        <f t="shared" si="1"/>
        <v>2046.91</v>
      </c>
      <c r="J29" s="82">
        <f t="shared" si="2"/>
        <v>2269.81</v>
      </c>
    </row>
    <row r="30" spans="1:10" ht="76.5" x14ac:dyDescent="0.25">
      <c r="A30" s="78" t="s">
        <v>704</v>
      </c>
      <c r="B30" s="79" t="s">
        <v>1819</v>
      </c>
      <c r="C30" s="78" t="s">
        <v>52</v>
      </c>
      <c r="D30" s="78" t="s">
        <v>1820</v>
      </c>
      <c r="E30" s="80" t="s">
        <v>54</v>
      </c>
      <c r="F30" s="79">
        <v>1</v>
      </c>
      <c r="G30" s="193">
        <v>338.99</v>
      </c>
      <c r="H30" s="82">
        <f t="shared" si="0"/>
        <v>375.9</v>
      </c>
      <c r="I30" s="82">
        <f t="shared" si="1"/>
        <v>338.99</v>
      </c>
      <c r="J30" s="82">
        <f t="shared" si="2"/>
        <v>375.9</v>
      </c>
    </row>
    <row r="31" spans="1:10" x14ac:dyDescent="0.25">
      <c r="A31" s="76">
        <v>6</v>
      </c>
      <c r="B31" s="76"/>
      <c r="C31" s="76"/>
      <c r="D31" s="76" t="s">
        <v>1821</v>
      </c>
      <c r="E31" s="76"/>
      <c r="F31" s="77"/>
      <c r="G31" s="71"/>
      <c r="H31" s="76"/>
      <c r="I31" s="81">
        <f>SUM(I32:I34)</f>
        <v>20135.45</v>
      </c>
      <c r="J31" s="81">
        <f>SUM(J32:J34)</f>
        <v>22328.15</v>
      </c>
    </row>
    <row r="32" spans="1:10" ht="38.25" x14ac:dyDescent="0.25">
      <c r="A32" s="78" t="s">
        <v>829</v>
      </c>
      <c r="B32" s="79" t="s">
        <v>1822</v>
      </c>
      <c r="C32" s="78" t="s">
        <v>52</v>
      </c>
      <c r="D32" s="78" t="s">
        <v>1823</v>
      </c>
      <c r="E32" s="80" t="s">
        <v>54</v>
      </c>
      <c r="F32" s="79">
        <v>2</v>
      </c>
      <c r="G32" s="193">
        <v>2250</v>
      </c>
      <c r="H32" s="82">
        <f t="shared" si="0"/>
        <v>2495.02</v>
      </c>
      <c r="I32" s="82">
        <f t="shared" si="1"/>
        <v>4500</v>
      </c>
      <c r="J32" s="82">
        <f t="shared" si="2"/>
        <v>4990.04</v>
      </c>
    </row>
    <row r="33" spans="1:10" ht="38.25" x14ac:dyDescent="0.25">
      <c r="A33" s="78" t="s">
        <v>1035</v>
      </c>
      <c r="B33" s="79" t="s">
        <v>1824</v>
      </c>
      <c r="C33" s="78" t="s">
        <v>52</v>
      </c>
      <c r="D33" s="78" t="s">
        <v>1825</v>
      </c>
      <c r="E33" s="80" t="s">
        <v>54</v>
      </c>
      <c r="F33" s="79">
        <v>5</v>
      </c>
      <c r="G33" s="193">
        <v>2393.09</v>
      </c>
      <c r="H33" s="82">
        <f t="shared" si="0"/>
        <v>2653.69</v>
      </c>
      <c r="I33" s="82">
        <f t="shared" si="1"/>
        <v>11965.45</v>
      </c>
      <c r="J33" s="82">
        <f t="shared" si="2"/>
        <v>13268.45</v>
      </c>
    </row>
    <row r="34" spans="1:10" ht="38.25" x14ac:dyDescent="0.25">
      <c r="A34" s="78" t="s">
        <v>1183</v>
      </c>
      <c r="B34" s="79" t="s">
        <v>1826</v>
      </c>
      <c r="C34" s="78" t="s">
        <v>52</v>
      </c>
      <c r="D34" s="78" t="s">
        <v>1827</v>
      </c>
      <c r="E34" s="80" t="s">
        <v>54</v>
      </c>
      <c r="F34" s="79">
        <v>1</v>
      </c>
      <c r="G34" s="193">
        <v>3670</v>
      </c>
      <c r="H34" s="82">
        <f t="shared" si="0"/>
        <v>4069.66</v>
      </c>
      <c r="I34" s="82">
        <f t="shared" si="1"/>
        <v>3670</v>
      </c>
      <c r="J34" s="82">
        <f t="shared" si="2"/>
        <v>4069.66</v>
      </c>
    </row>
    <row r="35" spans="1:10" x14ac:dyDescent="0.25">
      <c r="A35" s="72"/>
      <c r="B35" s="72"/>
      <c r="C35" s="72"/>
      <c r="D35" s="72"/>
      <c r="E35" s="72"/>
      <c r="F35" s="72"/>
      <c r="G35" s="72"/>
      <c r="H35" s="72"/>
      <c r="I35" s="72"/>
      <c r="J35" s="72"/>
    </row>
    <row r="36" spans="1:10" x14ac:dyDescent="0.25">
      <c r="A36" s="246"/>
      <c r="B36" s="246"/>
      <c r="C36" s="246"/>
      <c r="D36" s="73"/>
      <c r="E36" s="74"/>
      <c r="F36" s="249" t="s">
        <v>1777</v>
      </c>
      <c r="G36" s="250"/>
      <c r="H36" s="83"/>
      <c r="I36" s="83"/>
      <c r="J36" s="84">
        <f>I8+I10+I12+I14+I22+I31</f>
        <v>64364.72</v>
      </c>
    </row>
    <row r="37" spans="1:10" x14ac:dyDescent="0.25">
      <c r="A37" s="246"/>
      <c r="B37" s="246"/>
      <c r="C37" s="246"/>
      <c r="D37" s="73"/>
      <c r="E37" s="74"/>
      <c r="F37" s="242" t="s">
        <v>1828</v>
      </c>
      <c r="G37" s="243"/>
      <c r="H37" s="83"/>
      <c r="I37" s="83"/>
      <c r="J37" s="84">
        <f>J31+J22+J14+J12+J10+J8</f>
        <v>71371.23</v>
      </c>
    </row>
    <row r="38" spans="1:10" x14ac:dyDescent="0.25">
      <c r="A38" s="75"/>
      <c r="B38" s="75"/>
      <c r="C38" s="75"/>
      <c r="D38" s="75"/>
      <c r="E38" s="75"/>
      <c r="F38" s="75"/>
      <c r="G38" s="75"/>
      <c r="H38" s="75"/>
      <c r="I38" s="75"/>
      <c r="J38" s="75"/>
    </row>
    <row r="39" spans="1:10" customFormat="1" x14ac:dyDescent="0.25">
      <c r="A39" s="62" t="s">
        <v>1928</v>
      </c>
      <c r="B39" s="62"/>
      <c r="C39" s="62"/>
      <c r="D39" s="62"/>
      <c r="E39" s="62"/>
      <c r="F39" s="62"/>
      <c r="G39" s="62"/>
      <c r="H39" s="62"/>
      <c r="I39" s="62"/>
      <c r="J39" s="62"/>
    </row>
    <row r="40" spans="1:10" customFormat="1" x14ac:dyDescent="0.25">
      <c r="A40" s="116" t="s">
        <v>1935</v>
      </c>
      <c r="B40" s="116" t="s">
        <v>1935</v>
      </c>
      <c r="C40" s="116"/>
      <c r="D40" s="236" t="s">
        <v>1939</v>
      </c>
      <c r="E40" s="236"/>
      <c r="F40" s="236"/>
      <c r="G40" s="236"/>
      <c r="H40" s="116"/>
      <c r="I40" s="116"/>
      <c r="J40" s="116"/>
    </row>
    <row r="41" spans="1:10" customFormat="1" x14ac:dyDescent="0.25">
      <c r="A41" s="116" t="s">
        <v>1935</v>
      </c>
      <c r="B41" s="116" t="s">
        <v>1935</v>
      </c>
      <c r="C41" s="116"/>
      <c r="D41" s="227" t="s">
        <v>1940</v>
      </c>
      <c r="E41" s="227"/>
      <c r="F41" s="227"/>
      <c r="G41" s="227"/>
      <c r="H41" s="116"/>
      <c r="I41" s="116"/>
      <c r="J41" s="116"/>
    </row>
    <row r="42" spans="1:10" customFormat="1" x14ac:dyDescent="0.25">
      <c r="A42" s="116" t="s">
        <v>1935</v>
      </c>
      <c r="B42" s="116" t="s">
        <v>1935</v>
      </c>
      <c r="C42" s="116" t="s">
        <v>1935</v>
      </c>
      <c r="D42" s="227" t="s">
        <v>1941</v>
      </c>
      <c r="E42" s="227"/>
      <c r="F42" s="227"/>
      <c r="G42" s="227"/>
      <c r="H42" s="116"/>
      <c r="I42" s="116"/>
      <c r="J42" s="116"/>
    </row>
  </sheetData>
  <sheetProtection algorithmName="SHA-512" hashValue="fuklo1ytPAYnXVnnK2qtU85ot/3woa6qRg0c1R/S9ZeED1j2/28VJN0UJx6aiFMtbKuTi7gnuYxoNgXaOMTU4w==" saltValue="g9EDXM9MvhiJnoNqZkNG5w==" spinCount="100000" sheet="1" objects="1" scenarios="1" formatCells="0"/>
  <mergeCells count="8">
    <mergeCell ref="D42:G42"/>
    <mergeCell ref="A37:C37"/>
    <mergeCell ref="F37:G37"/>
    <mergeCell ref="A6:J6"/>
    <mergeCell ref="A36:C36"/>
    <mergeCell ref="F36:G36"/>
    <mergeCell ref="D40:G40"/>
    <mergeCell ref="D41:G41"/>
  </mergeCells>
  <pageMargins left="0.51181102362204722" right="0.51181102362204722" top="0.78740157480314965" bottom="0.78740157480314965" header="0.31496062992125984" footer="0.31496062992125984"/>
  <pageSetup paperSize="9" scale="48" orientation="portrait" r:id="rId1"/>
  <headerFooter>
    <oddHeader>&amp;L&amp;G</oddHeader>
    <oddFooter>&amp;CCBC Construtora Brasil Central Ltda
ADE Conjunto 17, Lote 01, Loja 02- Águas Claras -   Fone: (61) 32340706 - CEP: 71988-540 - Brasilia/DF
CNPJ: 04.496.605/0001-76   -  
www.cbc.eng.br         - cbc@cbc.eng.br</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5D44DE-5B81-4B39-8A45-8AC4F15A876C}">
  <dimension ref="A1:F22"/>
  <sheetViews>
    <sheetView showGridLines="0" tabSelected="1" view="pageBreakPreview" topLeftCell="A11" zoomScale="85" zoomScaleNormal="100" zoomScaleSheetLayoutView="85" workbookViewId="0">
      <selection activeCell="E16" sqref="E16"/>
    </sheetView>
  </sheetViews>
  <sheetFormatPr defaultRowHeight="15" x14ac:dyDescent="0.25"/>
  <cols>
    <col min="1" max="1" width="12.7109375" customWidth="1"/>
    <col min="2" max="2" width="76.5703125" customWidth="1"/>
    <col min="4" max="4" width="14" customWidth="1"/>
    <col min="5" max="5" width="16.140625" bestFit="1" customWidth="1"/>
    <col min="6" max="6" width="12.7109375" bestFit="1" customWidth="1"/>
  </cols>
  <sheetData>
    <row r="1" spans="1:6" x14ac:dyDescent="0.25">
      <c r="A1" s="69" t="s">
        <v>1913</v>
      </c>
      <c r="B1" s="69" t="s">
        <v>1934</v>
      </c>
      <c r="C1" s="69"/>
      <c r="D1" s="69"/>
      <c r="E1" s="69"/>
      <c r="F1" s="69"/>
    </row>
    <row r="2" spans="1:6" x14ac:dyDescent="0.25">
      <c r="A2" s="69" t="s">
        <v>0</v>
      </c>
      <c r="B2" s="69" t="s">
        <v>1938</v>
      </c>
      <c r="C2" s="69"/>
      <c r="D2" s="69"/>
      <c r="E2" s="69"/>
      <c r="F2" s="69"/>
    </row>
    <row r="3" spans="1:6" x14ac:dyDescent="0.25">
      <c r="A3" t="s">
        <v>1923</v>
      </c>
    </row>
    <row r="7" spans="1:6" x14ac:dyDescent="0.25">
      <c r="A7" s="93" t="s">
        <v>1930</v>
      </c>
      <c r="B7" s="93"/>
      <c r="C7" s="93"/>
      <c r="D7" s="93"/>
      <c r="E7" s="93"/>
      <c r="F7" s="93"/>
    </row>
    <row r="11" spans="1:6" x14ac:dyDescent="0.25">
      <c r="A11" s="94" t="s">
        <v>1837</v>
      </c>
      <c r="B11" s="94" t="s">
        <v>1914</v>
      </c>
      <c r="C11" s="94" t="s">
        <v>1915</v>
      </c>
      <c r="D11" s="94" t="s">
        <v>1916</v>
      </c>
      <c r="E11" s="94" t="s">
        <v>1917</v>
      </c>
      <c r="F11" s="94" t="s">
        <v>1918</v>
      </c>
    </row>
    <row r="12" spans="1:6" x14ac:dyDescent="0.25">
      <c r="A12" s="95">
        <v>94295</v>
      </c>
      <c r="B12" s="96" t="s">
        <v>1921</v>
      </c>
      <c r="C12" s="95" t="s">
        <v>1920</v>
      </c>
      <c r="D12" s="95">
        <v>11</v>
      </c>
      <c r="E12" s="211">
        <v>8697.9500000000007</v>
      </c>
      <c r="F12" s="97">
        <f>TRUNC(E12*D12,2)</f>
        <v>95677.45</v>
      </c>
    </row>
    <row r="13" spans="1:6" x14ac:dyDescent="0.25">
      <c r="A13" s="95">
        <v>93563</v>
      </c>
      <c r="B13" s="96" t="s">
        <v>1919</v>
      </c>
      <c r="C13" s="95" t="s">
        <v>1920</v>
      </c>
      <c r="D13" s="95">
        <v>11</v>
      </c>
      <c r="E13" s="211">
        <v>5871.21</v>
      </c>
      <c r="F13" s="97">
        <f t="shared" ref="F13:F15" si="0">TRUNC(E13*D13,2)</f>
        <v>64583.31</v>
      </c>
    </row>
    <row r="14" spans="1:6" ht="30" x14ac:dyDescent="0.25">
      <c r="A14" s="95">
        <v>90777</v>
      </c>
      <c r="B14" s="98" t="s">
        <v>1924</v>
      </c>
      <c r="C14" s="95" t="s">
        <v>1927</v>
      </c>
      <c r="D14" s="95">
        <v>968</v>
      </c>
      <c r="E14" s="212">
        <v>111.04</v>
      </c>
      <c r="F14" s="97">
        <f t="shared" si="0"/>
        <v>107486.72</v>
      </c>
    </row>
    <row r="15" spans="1:6" ht="45" x14ac:dyDescent="0.25">
      <c r="A15" s="95" t="s">
        <v>1925</v>
      </c>
      <c r="B15" s="98" t="s">
        <v>1926</v>
      </c>
      <c r="C15" s="95" t="s">
        <v>1920</v>
      </c>
      <c r="D15" s="95">
        <v>11</v>
      </c>
      <c r="E15" s="211">
        <v>3626.57</v>
      </c>
      <c r="F15" s="97">
        <f t="shared" si="0"/>
        <v>39892.269999999997</v>
      </c>
    </row>
    <row r="16" spans="1:6" x14ac:dyDescent="0.25">
      <c r="A16" s="92"/>
      <c r="B16" s="92"/>
      <c r="C16" s="92"/>
      <c r="E16" s="99" t="s">
        <v>1869</v>
      </c>
      <c r="F16" s="100">
        <f>SUM(F12:F15)</f>
        <v>307639.75</v>
      </c>
    </row>
    <row r="17" spans="1:6" x14ac:dyDescent="0.25">
      <c r="A17" s="92"/>
      <c r="B17" s="92"/>
      <c r="C17" s="92"/>
      <c r="E17" s="99" t="s">
        <v>1922</v>
      </c>
      <c r="F17" s="188">
        <f>TRUNC((1+BDI!$F$3)*'DESPESAS ADMINISTRATIVAS'!F16,2)</f>
        <v>365199.14</v>
      </c>
    </row>
    <row r="19" spans="1:6" x14ac:dyDescent="0.25">
      <c r="B19" s="251"/>
      <c r="C19" s="251"/>
      <c r="D19" s="251"/>
      <c r="E19" s="251"/>
    </row>
    <row r="20" spans="1:6" x14ac:dyDescent="0.25">
      <c r="B20" s="236" t="s">
        <v>1939</v>
      </c>
      <c r="C20" s="236"/>
      <c r="D20" s="236"/>
      <c r="E20" s="236"/>
    </row>
    <row r="21" spans="1:6" x14ac:dyDescent="0.25">
      <c r="B21" s="227" t="s">
        <v>1940</v>
      </c>
      <c r="C21" s="227"/>
      <c r="D21" s="227"/>
      <c r="E21" s="227"/>
    </row>
    <row r="22" spans="1:6" x14ac:dyDescent="0.25">
      <c r="B22" s="227" t="s">
        <v>1941</v>
      </c>
      <c r="C22" s="227"/>
      <c r="D22" s="227"/>
      <c r="E22" s="227"/>
    </row>
  </sheetData>
  <sheetProtection algorithmName="SHA-512" hashValue="Pi5LTrm0dvxUi65JPDx7JYDdzFzUP1Gz8jmEEQsugxS2pRE7zAdbqLwqmRyFAFjd6RNaGk4Jj95UQQPG0E3uNw==" saltValue="NOKOzj61TgEumoQG7OrUNA==" spinCount="100000" sheet="1" objects="1" scenarios="1" formatCells="0"/>
  <mergeCells count="4">
    <mergeCell ref="B20:E20"/>
    <mergeCell ref="B21:E21"/>
    <mergeCell ref="B22:E22"/>
    <mergeCell ref="B19:E19"/>
  </mergeCells>
  <pageMargins left="0.27559055118110237" right="0.23622047244094491" top="1.0629921259842521" bottom="0.78740157480314965" header="0.31496062992125984" footer="0.31496062992125984"/>
  <pageSetup paperSize="9" scale="85" orientation="landscape" r:id="rId1"/>
  <headerFooter>
    <oddHeader>&amp;L&amp;G</oddHeader>
    <oddFooter>&amp;CCBC Construtora Brasil Central Ltda
ADE Conjunto 17, Lote 01, Loja 02- Águas Claras -   Fone: (61) 32340706 - CEP: 71988-540 - Brasilia/DF
CNPJ: 04.496.605/0001-76   -  
www.cbc.eng.br         - cbc@cbc.eng.br</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01F3E0-7DB1-4421-A7F6-50CD9E29E3A6}">
  <dimension ref="A1:O48"/>
  <sheetViews>
    <sheetView topLeftCell="A24" workbookViewId="0">
      <selection activeCell="G46" sqref="G46"/>
    </sheetView>
  </sheetViews>
  <sheetFormatPr defaultRowHeight="15" x14ac:dyDescent="0.25"/>
  <cols>
    <col min="1" max="1" width="11.140625" customWidth="1"/>
    <col min="2" max="2" width="28.7109375" customWidth="1"/>
    <col min="3" max="4" width="15.140625" customWidth="1"/>
    <col min="5" max="14" width="15" customWidth="1"/>
    <col min="15" max="15" width="20" customWidth="1"/>
  </cols>
  <sheetData>
    <row r="1" spans="1:15" x14ac:dyDescent="0.25">
      <c r="A1" s="145"/>
      <c r="B1" s="145"/>
      <c r="C1" s="145"/>
      <c r="D1" s="146"/>
      <c r="E1" s="147"/>
      <c r="F1" s="148"/>
      <c r="G1" s="148"/>
      <c r="H1" s="148"/>
      <c r="I1" s="148"/>
      <c r="J1" s="148"/>
      <c r="K1" s="148"/>
      <c r="L1" s="148"/>
      <c r="M1" s="148"/>
      <c r="N1" s="148"/>
      <c r="O1" s="144"/>
    </row>
    <row r="2" spans="1:15" ht="15.75" x14ac:dyDescent="0.25">
      <c r="A2" s="149" t="s">
        <v>1973</v>
      </c>
      <c r="B2" s="150"/>
      <c r="C2" s="150"/>
      <c r="D2" s="151"/>
      <c r="E2" s="152"/>
      <c r="F2" s="153"/>
      <c r="G2" s="153"/>
      <c r="H2" s="153"/>
      <c r="I2" s="153"/>
      <c r="J2" s="153"/>
      <c r="K2" s="153"/>
      <c r="L2" s="153"/>
      <c r="M2" s="153"/>
      <c r="N2" s="153"/>
      <c r="O2" s="154" t="s">
        <v>1935</v>
      </c>
    </row>
    <row r="3" spans="1:15" x14ac:dyDescent="0.25">
      <c r="A3" s="155" t="s">
        <v>1958</v>
      </c>
      <c r="B3" s="145"/>
      <c r="C3" s="145"/>
      <c r="D3" s="146"/>
      <c r="E3" s="144"/>
      <c r="F3" s="156"/>
      <c r="G3" s="156"/>
      <c r="H3" s="156"/>
      <c r="I3" s="156"/>
      <c r="J3" s="156"/>
      <c r="K3" s="156"/>
      <c r="L3" s="156"/>
      <c r="M3" s="156"/>
      <c r="N3" s="156"/>
      <c r="O3" s="157" t="s">
        <v>1935</v>
      </c>
    </row>
    <row r="4" spans="1:15" x14ac:dyDescent="0.25">
      <c r="A4" s="158" t="s">
        <v>1946</v>
      </c>
      <c r="B4" s="159"/>
      <c r="C4" s="145"/>
      <c r="D4" s="146"/>
      <c r="E4" s="144"/>
      <c r="F4" s="156"/>
      <c r="G4" s="156"/>
      <c r="H4" s="156"/>
      <c r="I4" s="156"/>
      <c r="J4" s="144"/>
      <c r="K4" s="144"/>
      <c r="L4" s="157" t="s">
        <v>1956</v>
      </c>
      <c r="M4" s="156"/>
      <c r="N4" s="156"/>
      <c r="O4" s="157" t="s">
        <v>1935</v>
      </c>
    </row>
    <row r="5" spans="1:15" x14ac:dyDescent="0.25">
      <c r="A5" s="158" t="s">
        <v>1947</v>
      </c>
      <c r="B5" s="159"/>
      <c r="C5" s="145"/>
      <c r="D5" s="146"/>
      <c r="E5" s="160"/>
      <c r="F5" s="157"/>
      <c r="G5" s="157"/>
      <c r="H5" s="157"/>
      <c r="I5" s="157"/>
      <c r="J5" s="144"/>
      <c r="K5" s="144"/>
      <c r="L5" s="157" t="s">
        <v>1957</v>
      </c>
      <c r="M5" s="157"/>
      <c r="N5" s="157"/>
      <c r="O5" s="157" t="s">
        <v>1935</v>
      </c>
    </row>
    <row r="6" spans="1:15" x14ac:dyDescent="0.25">
      <c r="A6" s="158" t="s">
        <v>1948</v>
      </c>
      <c r="B6" s="159"/>
      <c r="C6" s="145"/>
      <c r="D6" s="143"/>
      <c r="E6" s="160"/>
      <c r="F6" s="157"/>
      <c r="G6" s="157"/>
      <c r="H6" s="157"/>
      <c r="I6" s="258" t="s">
        <v>1968</v>
      </c>
      <c r="J6" s="258"/>
      <c r="K6" s="258"/>
      <c r="L6" s="258"/>
      <c r="M6" s="157" t="s">
        <v>1935</v>
      </c>
      <c r="N6" s="157" t="s">
        <v>1935</v>
      </c>
      <c r="O6" s="157" t="s">
        <v>1935</v>
      </c>
    </row>
    <row r="7" spans="1:15" ht="18.75" x14ac:dyDescent="0.25">
      <c r="A7" s="265" t="s">
        <v>1949</v>
      </c>
      <c r="B7" s="266"/>
      <c r="C7" s="266"/>
      <c r="D7" s="266"/>
      <c r="E7" s="266"/>
      <c r="F7" s="266"/>
      <c r="G7" s="266"/>
      <c r="H7" s="266"/>
      <c r="I7" s="266"/>
      <c r="J7" s="266"/>
      <c r="K7" s="266"/>
      <c r="L7" s="266"/>
      <c r="M7" s="266"/>
      <c r="N7" s="266"/>
      <c r="O7" s="266"/>
    </row>
    <row r="8" spans="1:15" x14ac:dyDescent="0.25">
      <c r="A8" s="267" t="s">
        <v>3</v>
      </c>
      <c r="B8" s="267" t="s">
        <v>1950</v>
      </c>
      <c r="C8" s="267" t="s">
        <v>1951</v>
      </c>
      <c r="D8" s="269" t="s">
        <v>1952</v>
      </c>
      <c r="E8" s="270"/>
      <c r="F8" s="270"/>
      <c r="G8" s="270"/>
      <c r="H8" s="270"/>
      <c r="I8" s="270"/>
      <c r="J8" s="270"/>
      <c r="K8" s="270"/>
      <c r="L8" s="270"/>
      <c r="M8" s="270"/>
      <c r="N8" s="270"/>
      <c r="O8" s="161" t="s">
        <v>1953</v>
      </c>
    </row>
    <row r="9" spans="1:15" x14ac:dyDescent="0.25">
      <c r="A9" s="268"/>
      <c r="B9" s="268"/>
      <c r="C9" s="268"/>
      <c r="D9" s="162">
        <v>1</v>
      </c>
      <c r="E9" s="162">
        <v>2</v>
      </c>
      <c r="F9" s="162">
        <v>3</v>
      </c>
      <c r="G9" s="162">
        <v>4</v>
      </c>
      <c r="H9" s="162">
        <v>5</v>
      </c>
      <c r="I9" s="162">
        <v>6</v>
      </c>
      <c r="J9" s="162">
        <v>7</v>
      </c>
      <c r="K9" s="162">
        <v>8</v>
      </c>
      <c r="L9" s="162">
        <v>9</v>
      </c>
      <c r="M9" s="162">
        <v>10</v>
      </c>
      <c r="N9" s="162">
        <v>11</v>
      </c>
      <c r="O9" s="161"/>
    </row>
    <row r="10" spans="1:15" x14ac:dyDescent="0.25">
      <c r="A10" s="178">
        <v>1</v>
      </c>
      <c r="B10" s="259" t="s">
        <v>45</v>
      </c>
      <c r="C10" s="164">
        <f>RESUMO!C8</f>
        <v>118838.26999999999</v>
      </c>
      <c r="D10" s="165">
        <v>1</v>
      </c>
      <c r="E10" s="165">
        <v>0</v>
      </c>
      <c r="F10" s="163">
        <v>0</v>
      </c>
      <c r="G10" s="163">
        <v>0</v>
      </c>
      <c r="H10" s="163">
        <v>0</v>
      </c>
      <c r="I10" s="163">
        <v>0</v>
      </c>
      <c r="J10" s="163">
        <v>0</v>
      </c>
      <c r="K10" s="163">
        <v>0</v>
      </c>
      <c r="L10" s="163">
        <v>0</v>
      </c>
      <c r="M10" s="163">
        <v>0</v>
      </c>
      <c r="N10" s="163">
        <v>0</v>
      </c>
      <c r="O10" s="166">
        <f t="shared" ref="O10:O38" si="0">SUM(D10:N10)</f>
        <v>1</v>
      </c>
    </row>
    <row r="11" spans="1:15" x14ac:dyDescent="0.25">
      <c r="A11" s="179" t="s">
        <v>1935</v>
      </c>
      <c r="B11" s="253"/>
      <c r="C11" s="168"/>
      <c r="D11" s="169">
        <f>C10*D10</f>
        <v>118838.26999999999</v>
      </c>
      <c r="E11" s="169"/>
      <c r="F11" s="170">
        <v>0</v>
      </c>
      <c r="G11" s="170">
        <v>0</v>
      </c>
      <c r="H11" s="170">
        <v>0</v>
      </c>
      <c r="I11" s="170">
        <v>0</v>
      </c>
      <c r="J11" s="170">
        <v>0</v>
      </c>
      <c r="K11" s="170">
        <v>0</v>
      </c>
      <c r="L11" s="170">
        <v>0</v>
      </c>
      <c r="M11" s="170">
        <v>0</v>
      </c>
      <c r="N11" s="170">
        <v>0</v>
      </c>
      <c r="O11" s="169">
        <f t="shared" si="0"/>
        <v>118838.26999999999</v>
      </c>
    </row>
    <row r="12" spans="1:15" ht="25.5" customHeight="1" x14ac:dyDescent="0.25">
      <c r="A12" s="179">
        <v>2</v>
      </c>
      <c r="B12" s="254" t="s">
        <v>105</v>
      </c>
      <c r="C12" s="164">
        <f>RESUMO!C9</f>
        <v>243604.48999999996</v>
      </c>
      <c r="D12" s="196">
        <v>0.4</v>
      </c>
      <c r="E12" s="165">
        <v>0.4</v>
      </c>
      <c r="F12" s="165">
        <v>0.2</v>
      </c>
      <c r="G12" s="197">
        <v>0</v>
      </c>
      <c r="H12" s="197">
        <v>0</v>
      </c>
      <c r="I12" s="197">
        <v>0</v>
      </c>
      <c r="J12" s="197">
        <v>0</v>
      </c>
      <c r="K12" s="171"/>
      <c r="L12" s="171"/>
      <c r="M12" s="171"/>
      <c r="N12" s="171"/>
      <c r="O12" s="166">
        <f t="shared" si="0"/>
        <v>1</v>
      </c>
    </row>
    <row r="13" spans="1:15" x14ac:dyDescent="0.25">
      <c r="A13" s="179" t="s">
        <v>1935</v>
      </c>
      <c r="B13" s="255"/>
      <c r="C13" s="168"/>
      <c r="D13" s="170">
        <f>D12*C12</f>
        <v>97441.795999999988</v>
      </c>
      <c r="E13" s="169">
        <f>C12*E12</f>
        <v>97441.795999999988</v>
      </c>
      <c r="F13" s="169">
        <f>C12*F12</f>
        <v>48720.897999999994</v>
      </c>
      <c r="G13" s="169">
        <v>0</v>
      </c>
      <c r="H13" s="169">
        <v>0</v>
      </c>
      <c r="I13" s="169">
        <v>0</v>
      </c>
      <c r="J13" s="169">
        <v>0</v>
      </c>
      <c r="K13" s="169">
        <v>0</v>
      </c>
      <c r="L13" s="169">
        <v>0</v>
      </c>
      <c r="M13" s="169">
        <v>0</v>
      </c>
      <c r="N13" s="169">
        <v>0</v>
      </c>
      <c r="O13" s="169">
        <f t="shared" si="0"/>
        <v>243604.48999999996</v>
      </c>
    </row>
    <row r="14" spans="1:15" x14ac:dyDescent="0.25">
      <c r="A14" s="180">
        <v>3</v>
      </c>
      <c r="B14" s="260" t="s">
        <v>1959</v>
      </c>
      <c r="C14" s="164">
        <f>RESUMO!C10</f>
        <v>98805.849999999977</v>
      </c>
      <c r="D14" s="171"/>
      <c r="E14" s="201">
        <v>0.5</v>
      </c>
      <c r="F14" s="201">
        <v>0.5</v>
      </c>
      <c r="G14" s="171"/>
      <c r="H14" s="171"/>
      <c r="I14" s="171"/>
      <c r="J14" s="197">
        <v>0</v>
      </c>
      <c r="K14" s="197">
        <v>0</v>
      </c>
      <c r="L14" s="197">
        <v>0</v>
      </c>
      <c r="M14" s="197">
        <v>0</v>
      </c>
      <c r="N14" s="197">
        <v>0</v>
      </c>
      <c r="O14" s="166">
        <f t="shared" si="0"/>
        <v>1</v>
      </c>
    </row>
    <row r="15" spans="1:15" x14ac:dyDescent="0.25">
      <c r="A15" s="179" t="s">
        <v>1935</v>
      </c>
      <c r="B15" s="261"/>
      <c r="C15" s="168"/>
      <c r="D15" s="169"/>
      <c r="E15" s="169">
        <f>E14*C14</f>
        <v>49402.924999999988</v>
      </c>
      <c r="F15" s="169">
        <f>F14*C14</f>
        <v>49402.924999999988</v>
      </c>
      <c r="G15" s="169"/>
      <c r="H15" s="169"/>
      <c r="I15" s="169"/>
      <c r="J15" s="198">
        <v>0</v>
      </c>
      <c r="K15" s="198">
        <v>0</v>
      </c>
      <c r="L15" s="198">
        <v>0</v>
      </c>
      <c r="M15" s="198">
        <v>0</v>
      </c>
      <c r="N15" s="198">
        <v>0</v>
      </c>
      <c r="O15" s="169">
        <f t="shared" si="0"/>
        <v>98805.849999999977</v>
      </c>
    </row>
    <row r="16" spans="1:15" x14ac:dyDescent="0.25">
      <c r="A16" s="180">
        <v>4</v>
      </c>
      <c r="B16" s="260" t="s">
        <v>1960</v>
      </c>
      <c r="C16" s="164">
        <f>RESUMO!C11</f>
        <v>610033.57000000007</v>
      </c>
      <c r="D16" s="171"/>
      <c r="E16" s="201">
        <v>0.4</v>
      </c>
      <c r="F16" s="201">
        <v>0.6</v>
      </c>
      <c r="G16" s="171"/>
      <c r="H16" s="171"/>
      <c r="I16" s="171"/>
      <c r="J16" s="199"/>
      <c r="K16" s="199"/>
      <c r="L16" s="199"/>
      <c r="M16" s="197"/>
      <c r="N16" s="197">
        <v>0</v>
      </c>
      <c r="O16" s="166">
        <f t="shared" si="0"/>
        <v>1</v>
      </c>
    </row>
    <row r="17" spans="1:15" x14ac:dyDescent="0.25">
      <c r="A17" s="179" t="s">
        <v>1935</v>
      </c>
      <c r="B17" s="261"/>
      <c r="C17" s="168"/>
      <c r="D17" s="169"/>
      <c r="E17" s="169">
        <f>E16*C16</f>
        <v>244013.42800000004</v>
      </c>
      <c r="F17" s="169">
        <f>F16*C16</f>
        <v>366020.14200000005</v>
      </c>
      <c r="G17" s="169"/>
      <c r="H17" s="169"/>
      <c r="I17" s="169"/>
      <c r="J17" s="198"/>
      <c r="K17" s="198"/>
      <c r="L17" s="199"/>
      <c r="M17" s="199"/>
      <c r="N17" s="198">
        <v>0</v>
      </c>
      <c r="O17" s="169">
        <f t="shared" si="0"/>
        <v>610033.57000000007</v>
      </c>
    </row>
    <row r="18" spans="1:15" ht="25.5" customHeight="1" x14ac:dyDescent="0.25">
      <c r="A18" s="179">
        <v>5</v>
      </c>
      <c r="B18" s="252" t="s">
        <v>1961</v>
      </c>
      <c r="C18" s="164">
        <f>RESUMO!C12</f>
        <v>1100199.6700000004</v>
      </c>
      <c r="D18" s="171"/>
      <c r="E18" s="201">
        <v>0.2</v>
      </c>
      <c r="F18" s="201">
        <v>0.2</v>
      </c>
      <c r="G18" s="201">
        <v>0.2</v>
      </c>
      <c r="H18" s="201">
        <v>0.2</v>
      </c>
      <c r="I18" s="201">
        <v>0.2</v>
      </c>
      <c r="J18" s="199"/>
      <c r="K18" s="199"/>
      <c r="L18" s="198"/>
      <c r="M18" s="200"/>
      <c r="N18" s="197">
        <v>0</v>
      </c>
      <c r="O18" s="166">
        <f t="shared" si="0"/>
        <v>1</v>
      </c>
    </row>
    <row r="19" spans="1:15" x14ac:dyDescent="0.25">
      <c r="A19" s="167" t="s">
        <v>1935</v>
      </c>
      <c r="B19" s="253"/>
      <c r="C19" s="168"/>
      <c r="D19" s="169"/>
      <c r="E19" s="169">
        <f>E18*C18</f>
        <v>220039.9340000001</v>
      </c>
      <c r="F19" s="169">
        <v>220039.9340000001</v>
      </c>
      <c r="G19" s="169">
        <v>220039.9340000001</v>
      </c>
      <c r="H19" s="169">
        <v>220039.9340000001</v>
      </c>
      <c r="I19" s="169">
        <v>220039.9340000001</v>
      </c>
      <c r="J19" s="169"/>
      <c r="K19" s="169"/>
      <c r="L19" s="169"/>
      <c r="M19" s="169"/>
      <c r="N19" s="169">
        <v>0</v>
      </c>
      <c r="O19" s="169">
        <f t="shared" si="0"/>
        <v>1100199.6700000004</v>
      </c>
    </row>
    <row r="20" spans="1:15" ht="25.5" customHeight="1" x14ac:dyDescent="0.25">
      <c r="A20" s="167">
        <v>6</v>
      </c>
      <c r="B20" s="254" t="s">
        <v>1963</v>
      </c>
      <c r="C20" s="164">
        <f>RESUMO!C13</f>
        <v>106148.29</v>
      </c>
      <c r="D20" s="171"/>
      <c r="E20" s="171"/>
      <c r="F20" s="171"/>
      <c r="G20" s="171"/>
      <c r="H20" s="201">
        <v>0.3</v>
      </c>
      <c r="I20" s="201">
        <v>0.3</v>
      </c>
      <c r="J20" s="201">
        <v>0.4</v>
      </c>
      <c r="K20" s="171"/>
      <c r="L20" s="171"/>
      <c r="M20" s="171"/>
      <c r="N20" s="171"/>
      <c r="O20" s="166">
        <f t="shared" si="0"/>
        <v>1</v>
      </c>
    </row>
    <row r="21" spans="1:15" x14ac:dyDescent="0.25">
      <c r="A21" s="167"/>
      <c r="B21" s="255"/>
      <c r="C21" s="168"/>
      <c r="D21" s="173"/>
      <c r="E21" s="174"/>
      <c r="F21" s="174"/>
      <c r="G21" s="174"/>
      <c r="H21" s="202">
        <f>H20*C20</f>
        <v>31844.486999999997</v>
      </c>
      <c r="I21" s="202">
        <f>I20*C20</f>
        <v>31844.486999999997</v>
      </c>
      <c r="J21" s="202">
        <f>J20*C20</f>
        <v>42459.315999999999</v>
      </c>
      <c r="K21" s="174"/>
      <c r="L21" s="174"/>
      <c r="M21" s="174"/>
      <c r="N21" s="174"/>
      <c r="O21" s="169">
        <f t="shared" si="0"/>
        <v>106148.29</v>
      </c>
    </row>
    <row r="22" spans="1:15" s="107" customFormat="1" ht="25.5" customHeight="1" x14ac:dyDescent="0.25">
      <c r="A22" s="167">
        <v>7</v>
      </c>
      <c r="B22" s="254" t="s">
        <v>1965</v>
      </c>
      <c r="C22" s="168">
        <f>RESUMO!C14</f>
        <v>244785.72999999998</v>
      </c>
      <c r="D22" s="173"/>
      <c r="E22" s="174"/>
      <c r="F22" s="174"/>
      <c r="G22" s="174"/>
      <c r="H22" s="174"/>
      <c r="I22" s="204">
        <v>0.3</v>
      </c>
      <c r="J22" s="204">
        <v>0.3</v>
      </c>
      <c r="K22" s="204">
        <v>0.4</v>
      </c>
      <c r="L22" s="174"/>
      <c r="M22" s="174"/>
      <c r="N22" s="174"/>
      <c r="O22" s="166">
        <f t="shared" si="0"/>
        <v>1</v>
      </c>
    </row>
    <row r="23" spans="1:15" s="107" customFormat="1" x14ac:dyDescent="0.25">
      <c r="A23" s="167"/>
      <c r="B23" s="255"/>
      <c r="C23" s="168"/>
      <c r="D23" s="173"/>
      <c r="E23" s="174"/>
      <c r="F23" s="174"/>
      <c r="G23" s="174"/>
      <c r="H23" s="174"/>
      <c r="I23" s="202">
        <f>C22*I22</f>
        <v>73435.718999999997</v>
      </c>
      <c r="J23" s="202">
        <f>C22*J22</f>
        <v>73435.718999999997</v>
      </c>
      <c r="K23" s="202">
        <f>C22*K22</f>
        <v>97914.292000000001</v>
      </c>
      <c r="L23" s="174"/>
      <c r="M23" s="174"/>
      <c r="N23" s="174"/>
      <c r="O23" s="169">
        <f t="shared" si="0"/>
        <v>244785.72999999998</v>
      </c>
    </row>
    <row r="24" spans="1:15" ht="25.5" customHeight="1" x14ac:dyDescent="0.25">
      <c r="A24" s="167">
        <v>8</v>
      </c>
      <c r="B24" s="254" t="s">
        <v>1962</v>
      </c>
      <c r="C24" s="181">
        <f>RESUMO!C15</f>
        <v>13225.28</v>
      </c>
      <c r="D24" s="171"/>
      <c r="E24" s="171"/>
      <c r="F24" s="171"/>
      <c r="G24" s="171"/>
      <c r="H24" s="171"/>
      <c r="I24" s="201">
        <v>0.3</v>
      </c>
      <c r="J24" s="201">
        <v>0.3</v>
      </c>
      <c r="K24" s="201">
        <v>0.4</v>
      </c>
      <c r="L24" s="171"/>
      <c r="M24" s="171"/>
      <c r="N24" s="171"/>
      <c r="O24" s="166">
        <f t="shared" si="0"/>
        <v>1</v>
      </c>
    </row>
    <row r="25" spans="1:15" x14ac:dyDescent="0.25">
      <c r="A25" s="167"/>
      <c r="B25" s="255"/>
      <c r="C25" s="168"/>
      <c r="D25" s="173"/>
      <c r="E25" s="174"/>
      <c r="F25" s="174"/>
      <c r="G25" s="174"/>
      <c r="H25" s="174"/>
      <c r="I25" s="202">
        <f>I24*C24</f>
        <v>3967.5839999999998</v>
      </c>
      <c r="J25" s="202">
        <f>J24*C24</f>
        <v>3967.5839999999998</v>
      </c>
      <c r="K25" s="202">
        <f>K24*C24</f>
        <v>5290.112000000001</v>
      </c>
      <c r="L25" s="174"/>
      <c r="M25" s="174"/>
      <c r="N25" s="174"/>
      <c r="O25" s="169">
        <f t="shared" si="0"/>
        <v>13225.28</v>
      </c>
    </row>
    <row r="26" spans="1:15" ht="25.5" customHeight="1" x14ac:dyDescent="0.25">
      <c r="A26" s="167">
        <v>9</v>
      </c>
      <c r="B26" s="252" t="s">
        <v>1964</v>
      </c>
      <c r="C26" s="181">
        <f>RESUMO!C16</f>
        <v>5356.170000000001</v>
      </c>
      <c r="D26" s="171"/>
      <c r="E26" s="171"/>
      <c r="F26" s="171"/>
      <c r="G26" s="171"/>
      <c r="H26" s="171"/>
      <c r="I26" s="171"/>
      <c r="J26" s="171"/>
      <c r="K26" s="201">
        <v>0.4</v>
      </c>
      <c r="L26" s="201">
        <v>0.4</v>
      </c>
      <c r="M26" s="201">
        <v>0.2</v>
      </c>
      <c r="N26" s="171"/>
      <c r="O26" s="166">
        <f t="shared" si="0"/>
        <v>1</v>
      </c>
    </row>
    <row r="27" spans="1:15" x14ac:dyDescent="0.25">
      <c r="A27" s="167"/>
      <c r="B27" s="253"/>
      <c r="C27" s="168"/>
      <c r="D27" s="169"/>
      <c r="E27" s="169"/>
      <c r="F27" s="169"/>
      <c r="G27" s="169"/>
      <c r="H27" s="169"/>
      <c r="I27" s="169"/>
      <c r="J27" s="169"/>
      <c r="K27" s="169">
        <f>K26*C26</f>
        <v>2142.4680000000003</v>
      </c>
      <c r="L27" s="169">
        <f>L26*C26</f>
        <v>2142.4680000000003</v>
      </c>
      <c r="M27" s="169">
        <f>M26*C26</f>
        <v>1071.2340000000002</v>
      </c>
      <c r="N27" s="169"/>
      <c r="O27" s="169">
        <f t="shared" si="0"/>
        <v>5356.170000000001</v>
      </c>
    </row>
    <row r="28" spans="1:15" s="107" customFormat="1" x14ac:dyDescent="0.25">
      <c r="A28" s="167">
        <v>10</v>
      </c>
      <c r="B28" s="254" t="s">
        <v>1744</v>
      </c>
      <c r="C28" s="168">
        <f>RESUMO!C17</f>
        <v>100848.06999999999</v>
      </c>
      <c r="D28" s="172"/>
      <c r="E28" s="201">
        <v>0.3</v>
      </c>
      <c r="F28" s="201">
        <v>0.3</v>
      </c>
      <c r="G28" s="201">
        <v>0.4</v>
      </c>
      <c r="H28" s="172"/>
      <c r="I28" s="172"/>
      <c r="J28" s="172"/>
      <c r="K28" s="172"/>
      <c r="L28" s="172"/>
      <c r="M28" s="172"/>
      <c r="N28" s="172"/>
      <c r="O28" s="166">
        <f t="shared" si="0"/>
        <v>1</v>
      </c>
    </row>
    <row r="29" spans="1:15" s="107" customFormat="1" x14ac:dyDescent="0.25">
      <c r="A29" s="167"/>
      <c r="B29" s="255"/>
      <c r="C29" s="168"/>
      <c r="D29" s="172"/>
      <c r="E29" s="172">
        <f>E28*C28</f>
        <v>30254.420999999995</v>
      </c>
      <c r="F29" s="172">
        <f>F28*C28</f>
        <v>30254.420999999995</v>
      </c>
      <c r="G29" s="172">
        <f>G28*C28</f>
        <v>40339.228000000003</v>
      </c>
      <c r="H29" s="172"/>
      <c r="I29" s="172"/>
      <c r="J29" s="172"/>
      <c r="K29" s="172"/>
      <c r="L29" s="172"/>
      <c r="M29" s="172"/>
      <c r="N29" s="172"/>
      <c r="O29" s="169">
        <f t="shared" si="0"/>
        <v>100848.06999999999</v>
      </c>
    </row>
    <row r="30" spans="1:15" s="107" customFormat="1" x14ac:dyDescent="0.25">
      <c r="A30" s="167">
        <v>11</v>
      </c>
      <c r="B30" s="254" t="s">
        <v>1755</v>
      </c>
      <c r="C30" s="168">
        <f>RESUMO!C18</f>
        <v>2848.85</v>
      </c>
      <c r="D30" s="172"/>
      <c r="E30" s="172"/>
      <c r="F30" s="172"/>
      <c r="G30" s="172"/>
      <c r="H30" s="172"/>
      <c r="I30" s="172"/>
      <c r="J30" s="172"/>
      <c r="K30" s="172"/>
      <c r="L30" s="201">
        <v>0.3</v>
      </c>
      <c r="M30" s="201">
        <v>0.3</v>
      </c>
      <c r="N30" s="201">
        <v>0.4</v>
      </c>
      <c r="O30" s="166">
        <f t="shared" si="0"/>
        <v>1</v>
      </c>
    </row>
    <row r="31" spans="1:15" s="107" customFormat="1" x14ac:dyDescent="0.25">
      <c r="A31" s="167"/>
      <c r="B31" s="255"/>
      <c r="C31" s="168"/>
      <c r="D31" s="172"/>
      <c r="E31" s="172"/>
      <c r="F31" s="172"/>
      <c r="G31" s="172"/>
      <c r="H31" s="172"/>
      <c r="I31" s="172"/>
      <c r="J31" s="172"/>
      <c r="K31" s="172"/>
      <c r="L31" s="172">
        <f>L30*C30</f>
        <v>854.65499999999997</v>
      </c>
      <c r="M31" s="172">
        <f>M30*C30</f>
        <v>854.65499999999997</v>
      </c>
      <c r="N31" s="172">
        <f>N30*C30</f>
        <v>1139.54</v>
      </c>
      <c r="O31" s="169">
        <f t="shared" si="0"/>
        <v>2848.85</v>
      </c>
    </row>
    <row r="32" spans="1:15" s="107" customFormat="1" ht="25.5" customHeight="1" x14ac:dyDescent="0.25">
      <c r="A32" s="167">
        <v>12</v>
      </c>
      <c r="B32" s="254" t="s">
        <v>1966</v>
      </c>
      <c r="C32" s="168">
        <f>RESUMO!C19</f>
        <v>380161.37</v>
      </c>
      <c r="D32" s="203">
        <v>0.1</v>
      </c>
      <c r="E32" s="203">
        <v>0.1</v>
      </c>
      <c r="F32" s="203">
        <v>0.1</v>
      </c>
      <c r="G32" s="203">
        <v>0.1</v>
      </c>
      <c r="H32" s="203">
        <v>0.1</v>
      </c>
      <c r="I32" s="203">
        <v>0.1</v>
      </c>
      <c r="J32" s="203">
        <v>0.1</v>
      </c>
      <c r="K32" s="203">
        <v>0.1</v>
      </c>
      <c r="L32" s="203">
        <v>0.1</v>
      </c>
      <c r="M32" s="203">
        <v>0.05</v>
      </c>
      <c r="N32" s="203">
        <v>0.05</v>
      </c>
      <c r="O32" s="166">
        <f t="shared" si="0"/>
        <v>1</v>
      </c>
    </row>
    <row r="33" spans="1:15" s="107" customFormat="1" x14ac:dyDescent="0.25">
      <c r="A33" s="167"/>
      <c r="B33" s="255"/>
      <c r="C33" s="168"/>
      <c r="D33" s="172">
        <f>D32*C32</f>
        <v>38016.137000000002</v>
      </c>
      <c r="E33" s="172">
        <v>38016.137000000002</v>
      </c>
      <c r="F33" s="172">
        <v>38016.137000000002</v>
      </c>
      <c r="G33" s="172">
        <v>38016.137000000002</v>
      </c>
      <c r="H33" s="172">
        <v>38016.137000000002</v>
      </c>
      <c r="I33" s="172">
        <v>38016.137000000002</v>
      </c>
      <c r="J33" s="172">
        <v>38016.137000000002</v>
      </c>
      <c r="K33" s="172">
        <v>38016.137000000002</v>
      </c>
      <c r="L33" s="172">
        <v>38016.137000000002</v>
      </c>
      <c r="M33" s="172">
        <f>M32*C32</f>
        <v>19008.068500000001</v>
      </c>
      <c r="N33" s="172">
        <f>N32*C32</f>
        <v>19008.068500000001</v>
      </c>
      <c r="O33" s="169">
        <f t="shared" si="0"/>
        <v>380161.36999999994</v>
      </c>
    </row>
    <row r="34" spans="1:15" s="107" customFormat="1" ht="25.5" customHeight="1" x14ac:dyDescent="0.25">
      <c r="A34" s="167">
        <v>13</v>
      </c>
      <c r="B34" s="254" t="s">
        <v>1967</v>
      </c>
      <c r="C34" s="168">
        <f>RESUMO!C20</f>
        <v>175773.15</v>
      </c>
      <c r="D34" s="172"/>
      <c r="E34" s="172"/>
      <c r="F34" s="172"/>
      <c r="G34" s="172"/>
      <c r="H34" s="172"/>
      <c r="I34" s="172"/>
      <c r="J34" s="172"/>
      <c r="K34" s="201">
        <v>0.4</v>
      </c>
      <c r="L34" s="201">
        <v>0.4</v>
      </c>
      <c r="M34" s="201">
        <v>0.2</v>
      </c>
      <c r="N34" s="172"/>
      <c r="O34" s="166">
        <f t="shared" si="0"/>
        <v>1</v>
      </c>
    </row>
    <row r="35" spans="1:15" s="107" customFormat="1" x14ac:dyDescent="0.25">
      <c r="A35" s="167" t="s">
        <v>1935</v>
      </c>
      <c r="B35" s="255"/>
      <c r="C35" s="168"/>
      <c r="D35" s="172"/>
      <c r="E35" s="172"/>
      <c r="F35" s="172"/>
      <c r="G35" s="172"/>
      <c r="H35" s="172"/>
      <c r="I35" s="172"/>
      <c r="J35" s="172"/>
      <c r="K35" s="172">
        <f>K34*C34</f>
        <v>70309.259999999995</v>
      </c>
      <c r="L35" s="172">
        <f>L34*C34</f>
        <v>70309.259999999995</v>
      </c>
      <c r="M35" s="172">
        <f>M34*C34</f>
        <v>35154.629999999997</v>
      </c>
      <c r="N35" s="172"/>
      <c r="O35" s="169">
        <f t="shared" si="0"/>
        <v>175773.15</v>
      </c>
    </row>
    <row r="36" spans="1:15" s="107" customFormat="1" x14ac:dyDescent="0.25">
      <c r="A36" s="167">
        <v>14</v>
      </c>
      <c r="B36" s="254" t="s">
        <v>1972</v>
      </c>
      <c r="C36" s="168">
        <f>RESUMO!C30</f>
        <v>71371.23000000001</v>
      </c>
      <c r="D36" s="172"/>
      <c r="E36" s="172"/>
      <c r="F36" s="172"/>
      <c r="G36" s="172"/>
      <c r="H36" s="172"/>
      <c r="I36" s="172"/>
      <c r="J36" s="172"/>
      <c r="K36" s="172"/>
      <c r="L36" s="172"/>
      <c r="M36" s="201">
        <v>0.4</v>
      </c>
      <c r="N36" s="201">
        <v>0.6</v>
      </c>
      <c r="O36" s="166">
        <f t="shared" si="0"/>
        <v>1</v>
      </c>
    </row>
    <row r="37" spans="1:15" s="107" customFormat="1" ht="15.75" thickBot="1" x14ac:dyDescent="0.3">
      <c r="A37" s="167"/>
      <c r="B37" s="256"/>
      <c r="C37" s="168"/>
      <c r="D37" s="172"/>
      <c r="E37" s="172"/>
      <c r="F37" s="172"/>
      <c r="G37" s="172"/>
      <c r="H37" s="172"/>
      <c r="I37" s="172"/>
      <c r="J37" s="172"/>
      <c r="K37" s="172"/>
      <c r="L37" s="172"/>
      <c r="M37" s="172">
        <f>M36*C36</f>
        <v>28548.492000000006</v>
      </c>
      <c r="N37" s="172">
        <f>N36*C36</f>
        <v>42822.738000000005</v>
      </c>
      <c r="O37" s="169">
        <f t="shared" si="0"/>
        <v>71371.23000000001</v>
      </c>
    </row>
    <row r="38" spans="1:15" ht="15.75" thickTop="1" x14ac:dyDescent="0.25">
      <c r="A38" s="257" t="s">
        <v>1954</v>
      </c>
      <c r="B38" s="257"/>
      <c r="C38" s="175">
        <f>C10+C12+C14+C16+C18+C20+C22+C24+C26+C28+C30+C32+C34+C36</f>
        <v>3271999.99</v>
      </c>
      <c r="D38" s="175">
        <f>D13+D15+D17+D19+D21+D23+D25+D27+D29+D31+D33+D35+D11</f>
        <v>254296.20299999998</v>
      </c>
      <c r="E38" s="175">
        <f t="shared" ref="E38:L38" si="1">E13+E15+E17+E19+E21+E23+E25+E27+E29+E31+E33+E35+E11</f>
        <v>679168.64100000006</v>
      </c>
      <c r="F38" s="175">
        <f t="shared" si="1"/>
        <v>752454.45700000005</v>
      </c>
      <c r="G38" s="175">
        <f t="shared" si="1"/>
        <v>298395.29900000012</v>
      </c>
      <c r="H38" s="175">
        <f t="shared" si="1"/>
        <v>289900.55800000008</v>
      </c>
      <c r="I38" s="175">
        <f t="shared" si="1"/>
        <v>367303.86100000003</v>
      </c>
      <c r="J38" s="175">
        <f t="shared" si="1"/>
        <v>157878.75599999999</v>
      </c>
      <c r="K38" s="175">
        <f t="shared" si="1"/>
        <v>213672.26900000003</v>
      </c>
      <c r="L38" s="175">
        <f t="shared" si="1"/>
        <v>111322.51999999999</v>
      </c>
      <c r="M38" s="175">
        <f>M13+M15+M17+M19+M21+M23+M25+M27+M29+M31+M33+M35+M11+M37</f>
        <v>84637.079499999993</v>
      </c>
      <c r="N38" s="175">
        <f>N13+N15+N17+N19+N21+N23+N25+N27+N29+N31+N33+N35+N11+N37</f>
        <v>62970.346500000007</v>
      </c>
      <c r="O38" s="262">
        <f t="shared" si="0"/>
        <v>3271999.99</v>
      </c>
    </row>
    <row r="39" spans="1:15" x14ac:dyDescent="0.25">
      <c r="A39" s="264" t="s">
        <v>1955</v>
      </c>
      <c r="B39" s="264"/>
      <c r="C39" s="176"/>
      <c r="D39" s="177">
        <f>D38</f>
        <v>254296.20299999998</v>
      </c>
      <c r="E39" s="177">
        <f>D39+E38</f>
        <v>933464.84400000004</v>
      </c>
      <c r="F39" s="177">
        <f t="shared" ref="F39:N39" si="2">E39+F38</f>
        <v>1685919.301</v>
      </c>
      <c r="G39" s="177">
        <f t="shared" si="2"/>
        <v>1984314.6</v>
      </c>
      <c r="H39" s="177">
        <f t="shared" si="2"/>
        <v>2274215.1580000003</v>
      </c>
      <c r="I39" s="177">
        <f t="shared" si="2"/>
        <v>2641519.0190000003</v>
      </c>
      <c r="J39" s="177">
        <f t="shared" si="2"/>
        <v>2799397.7750000004</v>
      </c>
      <c r="K39" s="177">
        <f t="shared" si="2"/>
        <v>3013070.0440000002</v>
      </c>
      <c r="L39" s="177">
        <f t="shared" si="2"/>
        <v>3124392.5640000002</v>
      </c>
      <c r="M39" s="177">
        <f t="shared" si="2"/>
        <v>3209029.6435000002</v>
      </c>
      <c r="N39" s="177">
        <f t="shared" si="2"/>
        <v>3271999.99</v>
      </c>
      <c r="O39" s="263"/>
    </row>
    <row r="42" spans="1:15" s="107" customFormat="1" x14ac:dyDescent="0.25">
      <c r="F42" s="227" t="s">
        <v>1941</v>
      </c>
      <c r="G42" s="227"/>
      <c r="H42" s="227"/>
      <c r="I42" s="227"/>
    </row>
    <row r="43" spans="1:15" s="107" customFormat="1" x14ac:dyDescent="0.25"/>
    <row r="44" spans="1:15" s="107" customFormat="1" x14ac:dyDescent="0.25"/>
    <row r="45" spans="1:15" s="107" customFormat="1" x14ac:dyDescent="0.25"/>
    <row r="46" spans="1:15" s="107" customFormat="1" x14ac:dyDescent="0.25"/>
    <row r="47" spans="1:15" x14ac:dyDescent="0.25">
      <c r="F47" s="236" t="s">
        <v>1939</v>
      </c>
      <c r="G47" s="236"/>
      <c r="H47" s="236"/>
      <c r="I47" s="236"/>
    </row>
    <row r="48" spans="1:15" x14ac:dyDescent="0.25">
      <c r="F48" s="227" t="s">
        <v>1974</v>
      </c>
      <c r="G48" s="227"/>
      <c r="H48" s="227"/>
      <c r="I48" s="227"/>
    </row>
  </sheetData>
  <mergeCells count="26">
    <mergeCell ref="O38:O39"/>
    <mergeCell ref="A39:B39"/>
    <mergeCell ref="A7:O7"/>
    <mergeCell ref="A8:A9"/>
    <mergeCell ref="B8:B9"/>
    <mergeCell ref="C8:C9"/>
    <mergeCell ref="D8:N8"/>
    <mergeCell ref="B18:B19"/>
    <mergeCell ref="B20:B21"/>
    <mergeCell ref="B22:B23"/>
    <mergeCell ref="B24:B25"/>
    <mergeCell ref="I6:L6"/>
    <mergeCell ref="B10:B11"/>
    <mergeCell ref="B12:B13"/>
    <mergeCell ref="B14:B15"/>
    <mergeCell ref="B16:B17"/>
    <mergeCell ref="F48:I48"/>
    <mergeCell ref="F42:I42"/>
    <mergeCell ref="B26:B27"/>
    <mergeCell ref="B28:B29"/>
    <mergeCell ref="B30:B31"/>
    <mergeCell ref="B32:B33"/>
    <mergeCell ref="B34:B35"/>
    <mergeCell ref="B36:B37"/>
    <mergeCell ref="F47:I47"/>
    <mergeCell ref="A38:B38"/>
  </mergeCells>
  <pageMargins left="0.28000000000000003" right="0.19685039370078741" top="0.78740157480314965" bottom="0.73" header="0.31496062992125984" footer="0.11811023622047245"/>
  <pageSetup paperSize="9" scale="60" orientation="landscape" horizontalDpi="1200" verticalDpi="1200" r:id="rId1"/>
  <headerFooter>
    <oddHeader>&amp;L&amp;G</oddHeader>
    <oddFooter>&amp;CCBC Construtora Brasil Central Ltda
ADE Conjunto 17, Lote 01, Loja 02- Águas Claras -   Fone: (61) 32340706 - CEP: 71988-540 - Brasilia/DF
CNPJ: 04.496.605/0001-76   -  
www.cbc.eng.br         - cbc@cbc.eng.br</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8</vt:i4>
      </vt:variant>
      <vt:variant>
        <vt:lpstr>Intervalos Nomeados</vt:lpstr>
      </vt:variant>
      <vt:variant>
        <vt:i4>6</vt:i4>
      </vt:variant>
    </vt:vector>
  </HeadingPairs>
  <TitlesOfParts>
    <vt:vector size="14" baseType="lpstr">
      <vt:lpstr>CAPA</vt:lpstr>
      <vt:lpstr>BDI</vt:lpstr>
      <vt:lpstr>ENCARGOS SOCIAIS</vt:lpstr>
      <vt:lpstr>RESUMO</vt:lpstr>
      <vt:lpstr>PLANILHA OBRA</vt:lpstr>
      <vt:lpstr>PLANILHA EQUIPAMENTOS</vt:lpstr>
      <vt:lpstr>DESPESAS ADMINISTRATIVAS</vt:lpstr>
      <vt:lpstr>CRONOGRAMA</vt:lpstr>
      <vt:lpstr>BDI!Area_de_impressao</vt:lpstr>
      <vt:lpstr>'DESPESAS ADMINISTRATIVAS'!Area_de_impressao</vt:lpstr>
      <vt:lpstr>'ENCARGOS SOCIAIS'!Area_de_impressao</vt:lpstr>
      <vt:lpstr>'PLANILHA EQUIPAMENTOS'!Area_de_impressao</vt:lpstr>
      <vt:lpstr>'PLANILHA OBRA'!Area_de_impressao</vt:lpstr>
      <vt:lpstr>RESUMO!Area_de_impressao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3053233</dc:creator>
  <cp:lastModifiedBy>Laura</cp:lastModifiedBy>
  <cp:lastPrinted>2024-05-07T12:20:25Z</cp:lastPrinted>
  <dcterms:created xsi:type="dcterms:W3CDTF">2015-06-05T18:19:34Z</dcterms:created>
  <dcterms:modified xsi:type="dcterms:W3CDTF">2024-05-07T15:19:57Z</dcterms:modified>
</cp:coreProperties>
</file>